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90" tabRatio="822" firstSheet="7" activeTab="14"/>
  </bookViews>
  <sheets>
    <sheet name="Instruction Sheet" sheetId="1" r:id="rId1"/>
    <sheet name="Form-1" sheetId="2" r:id="rId2"/>
    <sheet name="General Information" sheetId="3" r:id="rId3"/>
    <sheet name="Form-Se2" sheetId="4" r:id="rId4"/>
    <sheet name="Annex Addl Eqp List-Env" sheetId="5" r:id="rId5"/>
    <sheet name="Annex Project Activites List" sheetId="6" r:id="rId6"/>
    <sheet name="Base line Parameters" sheetId="7" r:id="rId7"/>
    <sheet name="Summary Sheet" sheetId="8" r:id="rId8"/>
    <sheet name="NF1- Eq. Product" sheetId="9" r:id="rId9"/>
    <sheet name="NF2- Inter. Products " sheetId="10" r:id="rId10"/>
    <sheet name="NF3-Power Mix" sheetId="11" r:id="rId11"/>
    <sheet name="NF4- Fuel Quality" sheetId="12" r:id="rId12"/>
    <sheet name="NF5- Scrap use" sheetId="13" r:id="rId13"/>
    <sheet name="NF6-Start Stop" sheetId="14" r:id="rId14"/>
    <sheet name="NF7-Others" sheetId="15" r:id="rId15"/>
  </sheets>
  <definedNames>
    <definedName name="_xlfn.AGGREGATE" hidden="1">#NAME?</definedName>
    <definedName name="_xlfn.AVERAGEIF" hidden="1">#NAME?</definedName>
    <definedName name="_xlfn.IFERROR" hidden="1">#NAME?</definedName>
    <definedName name="_xlnm.Print_Area" localSheetId="7">'Summary Sheet'!$B$68</definedName>
    <definedName name="_xlnm.Print_Titles" localSheetId="3">'Form-Se2'!$3:$4</definedName>
    <definedName name="Z_C99F6511_B640_4233_AF7C_A65562BCF81E_.wvu.PrintArea" localSheetId="7" hidden="1">'Summary Sheet'!$A$1:$F$99</definedName>
  </definedNames>
  <calcPr fullCalcOnLoad="1"/>
</workbook>
</file>

<file path=xl/comments4.xml><?xml version="1.0" encoding="utf-8"?>
<comments xmlns="http://schemas.openxmlformats.org/spreadsheetml/2006/main">
  <authors>
    <author>alok-mishra</author>
  </authors>
  <commentList>
    <comment ref="B974" authorId="0">
      <text>
        <r>
          <rPr>
            <sz val="9"/>
            <rFont val="Tahoma"/>
            <family val="2"/>
          </rPr>
          <t>Himanshu Chaudhary:-
Data to be filled mannually for D1, D2 &amp; D3.</t>
        </r>
      </text>
    </comment>
  </commentList>
</comments>
</file>

<file path=xl/sharedStrings.xml><?xml version="1.0" encoding="utf-8"?>
<sst xmlns="http://schemas.openxmlformats.org/spreadsheetml/2006/main" count="7263" uniqueCount="2390">
  <si>
    <t>S. No</t>
  </si>
  <si>
    <t>Particulars</t>
  </si>
  <si>
    <t>Unit</t>
  </si>
  <si>
    <t>%</t>
  </si>
  <si>
    <t>Production and capacity utilization details</t>
  </si>
  <si>
    <t>A</t>
  </si>
  <si>
    <t>B</t>
  </si>
  <si>
    <t>Through DG sets</t>
  </si>
  <si>
    <t>Through Gas turbine</t>
  </si>
  <si>
    <t xml:space="preserve">Solid Fuel Consumption </t>
  </si>
  <si>
    <t>Liquid Fuel Consumption</t>
  </si>
  <si>
    <t>High Speed Diesel (HSD)</t>
  </si>
  <si>
    <t>Gaseous Fuel</t>
  </si>
  <si>
    <t xml:space="preserve">Plant Connected Load </t>
  </si>
  <si>
    <t>Contract demand with utility</t>
  </si>
  <si>
    <t>Annual generation</t>
  </si>
  <si>
    <t xml:space="preserve">Average Gross Heat Rate </t>
  </si>
  <si>
    <t xml:space="preserve">Auxilliary Power Consumption </t>
  </si>
  <si>
    <t xml:space="preserve">Design Heat Rate </t>
  </si>
  <si>
    <t xml:space="preserve">Gross calorific value </t>
  </si>
  <si>
    <t>kW</t>
  </si>
  <si>
    <t xml:space="preserve">Quantity purchased </t>
  </si>
  <si>
    <t>Gross calorific value</t>
  </si>
  <si>
    <t>Quantity used for process heating</t>
  </si>
  <si>
    <t xml:space="preserve">Average Density </t>
  </si>
  <si>
    <t>Quantity purchased</t>
  </si>
  <si>
    <t>Average Density</t>
  </si>
  <si>
    <t xml:space="preserve">kVA </t>
  </si>
  <si>
    <t>C</t>
  </si>
  <si>
    <t>D</t>
  </si>
  <si>
    <t>E</t>
  </si>
  <si>
    <t>E.1</t>
  </si>
  <si>
    <t>F</t>
  </si>
  <si>
    <t>F.1</t>
  </si>
  <si>
    <t>G</t>
  </si>
  <si>
    <t>(i)</t>
  </si>
  <si>
    <t>(ii)</t>
  </si>
  <si>
    <t>(iii)</t>
  </si>
  <si>
    <t>(iv)</t>
  </si>
  <si>
    <t>(v)</t>
  </si>
  <si>
    <t>(vi)</t>
  </si>
  <si>
    <t>(vii)</t>
  </si>
  <si>
    <t>(viii)</t>
  </si>
  <si>
    <t>C.3</t>
  </si>
  <si>
    <t>E.2</t>
  </si>
  <si>
    <t>Million SCM</t>
  </si>
  <si>
    <t>MW</t>
  </si>
  <si>
    <t xml:space="preserve">Own Generation </t>
  </si>
  <si>
    <t>A1</t>
  </si>
  <si>
    <t>A2</t>
  </si>
  <si>
    <t>A3</t>
  </si>
  <si>
    <t>kg/ltr</t>
  </si>
  <si>
    <t>Total Generation of Electricity</t>
  </si>
  <si>
    <t>Electricity Supplied to Grid/others</t>
  </si>
  <si>
    <t>Total Quantity Consumed</t>
  </si>
  <si>
    <t>Total F. Oil Consumption as fuel</t>
  </si>
  <si>
    <t>Total HSD Consumption as fuel</t>
  </si>
  <si>
    <t>Tonne</t>
  </si>
  <si>
    <t>A4</t>
  </si>
  <si>
    <t>A5</t>
  </si>
  <si>
    <t>A6</t>
  </si>
  <si>
    <t>A7</t>
  </si>
  <si>
    <t>A8</t>
  </si>
  <si>
    <t>A9</t>
  </si>
  <si>
    <t>A10</t>
  </si>
  <si>
    <t>A11</t>
  </si>
  <si>
    <t>A12</t>
  </si>
  <si>
    <t>A13</t>
  </si>
  <si>
    <t>Avg. Gross Heat rate of DG Set</t>
  </si>
  <si>
    <t>Lakh kWh</t>
  </si>
  <si>
    <t>(ix)</t>
  </si>
  <si>
    <t>(x)</t>
  </si>
  <si>
    <t>(xi)</t>
  </si>
  <si>
    <t>Bio mass or Other purchased Renewable solid fuels (pl. specify) baggase, rice husk, etc.</t>
  </si>
  <si>
    <t>C.4</t>
  </si>
  <si>
    <t>Annual</t>
  </si>
  <si>
    <t>C.1</t>
  </si>
  <si>
    <t>C.5</t>
  </si>
  <si>
    <t>kilo Litre</t>
  </si>
  <si>
    <t>E.3</t>
  </si>
  <si>
    <t>Total Thermal Energy Input through all Fuels</t>
  </si>
  <si>
    <t>C.6</t>
  </si>
  <si>
    <t>Name of the Unit</t>
  </si>
  <si>
    <t>Basis/Calculation</t>
  </si>
  <si>
    <t>Average of year 2007-08, 2008-09 and 2009-10</t>
  </si>
  <si>
    <t>a</t>
  </si>
  <si>
    <t>b</t>
  </si>
  <si>
    <t>Total Thermal Energy Consumption</t>
  </si>
  <si>
    <t>Total Electricity consumed within the plant</t>
  </si>
  <si>
    <t>Electricity Purchased from Grid</t>
  </si>
  <si>
    <t>Total Energy Consumed (Thermal+Electrical)</t>
  </si>
  <si>
    <t>Performance Indicators</t>
  </si>
  <si>
    <t>Annual Installed Capacity</t>
  </si>
  <si>
    <t>Hrs</t>
  </si>
  <si>
    <t>Electricity from Grid / Other</t>
  </si>
  <si>
    <t>Total Electricity Consumed</t>
  </si>
  <si>
    <t>Quantity used for material handling / Transportation (Raw material handling , Loco, etc)</t>
  </si>
  <si>
    <t>Annual Gross Unit generation</t>
  </si>
  <si>
    <t>Equivalent Thermal Energy supplied to grid/others</t>
  </si>
  <si>
    <t>Gross Unit Generation</t>
  </si>
  <si>
    <t>……..……………………………………………………………..</t>
  </si>
  <si>
    <t xml:space="preserve">                                             Organisation Seal</t>
  </si>
  <si>
    <t>Date:</t>
  </si>
  <si>
    <t>Place:</t>
  </si>
  <si>
    <t>E.4</t>
  </si>
  <si>
    <t>E.5</t>
  </si>
  <si>
    <t>E.6</t>
  </si>
  <si>
    <t xml:space="preserve">Details of Electricity Consumption </t>
  </si>
  <si>
    <t xml:space="preserve"> [Total Thermal Energy  (Million kcal)+{(Total Electricity purchased from grid (Lakh kWh) X 860)-Electricity exported (Lakh kWh) X National Heat Rate- 2717 kcal/kWh}/10]</t>
  </si>
  <si>
    <t>Million kcal</t>
  </si>
  <si>
    <t xml:space="preserve">  (Signature of the Chief Executive)</t>
  </si>
  <si>
    <t>Plant Load Factor (PLF)</t>
  </si>
  <si>
    <t>H</t>
  </si>
  <si>
    <t>National Heat Rate</t>
  </si>
  <si>
    <t>kcal/kWh</t>
  </si>
  <si>
    <t>C.7</t>
  </si>
  <si>
    <t>Weighted Average Heat Rate of plant</t>
  </si>
  <si>
    <t>kcal/ kWh</t>
  </si>
  <si>
    <t>E.7</t>
  </si>
  <si>
    <t xml:space="preserve">Auxiliary Power Consumption </t>
  </si>
  <si>
    <t>Thermal Energy Input through Liquid waste, mentioned in CPCB guidelines,  not to be taken into account</t>
  </si>
  <si>
    <t>Total Liquid waste Consumption as fuel</t>
  </si>
  <si>
    <t>Annual gross generation</t>
  </si>
  <si>
    <t>Annual Gross  generation</t>
  </si>
  <si>
    <t>{(Electricity Generated through CPP+Electricity generation through DG Set + Electricity generation through WHR+ Electricity Purchased from Grid) - Electricity exported to Grid}</t>
  </si>
  <si>
    <t>kcal/kg</t>
  </si>
  <si>
    <t>Renawble Energy (through Wheeling)</t>
  </si>
  <si>
    <t>Install Capacity</t>
  </si>
  <si>
    <t>Running Hours</t>
  </si>
  <si>
    <t>Electricity Supplied to Colony/others</t>
  </si>
  <si>
    <t xml:space="preserve">Quantity used for process </t>
  </si>
  <si>
    <t>Thermal Energy Used in Process</t>
  </si>
  <si>
    <t>Total Solid Energy Used in Process</t>
  </si>
  <si>
    <t>Quantity used for power generation (DG Set)</t>
  </si>
  <si>
    <t>Quantity used for power generation (CPP)</t>
  </si>
  <si>
    <t>Total Liquid Energy Used in Process</t>
  </si>
  <si>
    <t xml:space="preserve"> Total Thermal Energy Used in Power Generation</t>
  </si>
  <si>
    <t xml:space="preserve"> Total Thermal Energy Used in Process</t>
  </si>
  <si>
    <t>Gross Heat Rate of DG Set</t>
  </si>
  <si>
    <t>Gross Heat Rate of CPP (Steam Turbine)</t>
  </si>
  <si>
    <t>Gross Heat Rate of CPP (Gas Turbine)</t>
  </si>
  <si>
    <t>Total Own Generation of Electricity</t>
  </si>
  <si>
    <t>D.6</t>
  </si>
  <si>
    <t>Thermal Energy Used in Power Generation (DG Set)</t>
  </si>
  <si>
    <t>Thermal Energy Used in Power Generation (CPP)</t>
  </si>
  <si>
    <t>kcal/ kg</t>
  </si>
  <si>
    <t>Total Liquid Energy Used in Power Generation (DG Set)</t>
  </si>
  <si>
    <t>Total Liquid Energy Used in Power Generation (CPP)</t>
  </si>
  <si>
    <t>Total Thermal Energy</t>
  </si>
  <si>
    <t>G.1</t>
  </si>
  <si>
    <t>G.2</t>
  </si>
  <si>
    <t>G.3</t>
  </si>
  <si>
    <t>Gross Heat Rate</t>
  </si>
  <si>
    <t>(D.7+E.8)x10/C.2.2.(ii)</t>
  </si>
  <si>
    <t>F.3x10/C.2.3.(ii)</t>
  </si>
  <si>
    <t>H.2</t>
  </si>
  <si>
    <t>kcal/SCM</t>
  </si>
  <si>
    <t>Plant Contact Details &amp; Address</t>
  </si>
  <si>
    <t>City/Town/Village</t>
  </si>
  <si>
    <t>District</t>
  </si>
  <si>
    <t>State</t>
  </si>
  <si>
    <t>Pin</t>
  </si>
  <si>
    <t>Telephone</t>
  </si>
  <si>
    <t>Fax</t>
  </si>
  <si>
    <t>Plant's Chief Executive Name</t>
  </si>
  <si>
    <t>Designation</t>
  </si>
  <si>
    <t>Mobile</t>
  </si>
  <si>
    <t>E-mail</t>
  </si>
  <si>
    <t>Registered Office</t>
  </si>
  <si>
    <t>Company's Chief Executive Name</t>
  </si>
  <si>
    <t>Address</t>
  </si>
  <si>
    <t>Energy Manager Details</t>
  </si>
  <si>
    <t xml:space="preserve">Name  </t>
  </si>
  <si>
    <t>Whether EA or EM</t>
  </si>
  <si>
    <t>EA/EM Registration No.</t>
  </si>
  <si>
    <t>E-mail ID</t>
  </si>
  <si>
    <t>Post Office</t>
  </si>
  <si>
    <t>S.No.</t>
  </si>
  <si>
    <t>Sinter SEC</t>
  </si>
  <si>
    <t>Blast Furnace (B.F.) SEC</t>
  </si>
  <si>
    <t>Steel Melting Shop (SMS) SEC</t>
  </si>
  <si>
    <t>Gkal/ tcs</t>
  </si>
  <si>
    <t>Rolling Mill</t>
  </si>
  <si>
    <t>Gkal/tp</t>
  </si>
  <si>
    <t xml:space="preserve">Annual </t>
  </si>
  <si>
    <t>H.4</t>
  </si>
  <si>
    <t>H.5</t>
  </si>
  <si>
    <t xml:space="preserve">Electricity </t>
  </si>
  <si>
    <t>Production Capacity (Sponge lron)</t>
  </si>
  <si>
    <t>Sponge Iron Production</t>
  </si>
  <si>
    <t>Dolachar Import</t>
  </si>
  <si>
    <t>Dolachar Export</t>
  </si>
  <si>
    <t>Average Gross calorific value (Process)</t>
  </si>
  <si>
    <t>Sponge Iron SEC</t>
  </si>
  <si>
    <t xml:space="preserve">SiMn SEC </t>
  </si>
  <si>
    <t>Pig Iron SEC</t>
  </si>
  <si>
    <t>kWh/T</t>
  </si>
  <si>
    <t xml:space="preserve">Coal SEC of Sponge Iron </t>
  </si>
  <si>
    <t>T/T</t>
  </si>
  <si>
    <t>Ferro Chrome SEC</t>
  </si>
  <si>
    <t>Average Gross calorific value of Dolachar</t>
  </si>
  <si>
    <t>Production Capacity (Steel melting shop)</t>
  </si>
  <si>
    <t>Production Capacity (Ferro Chrome)</t>
  </si>
  <si>
    <t>Production Capacity (FiMn)</t>
  </si>
  <si>
    <t>Production Capacity (SiMn)</t>
  </si>
  <si>
    <t>Production Capacity (Pig Iron)</t>
  </si>
  <si>
    <t>Steel melting shop Production</t>
  </si>
  <si>
    <t>Ferro Chrome Production</t>
  </si>
  <si>
    <t>SiMn Production</t>
  </si>
  <si>
    <t>Pig Iron Production</t>
  </si>
  <si>
    <t>A14</t>
  </si>
  <si>
    <t>Capacity Utilization (Sponge Iron)</t>
  </si>
  <si>
    <t>Capacity Utilization (Steel Melting Shop)</t>
  </si>
  <si>
    <t>Capacity Utilization (Ferro Chrome)</t>
  </si>
  <si>
    <t>Capacity Utilization (FiMn)</t>
  </si>
  <si>
    <t>Capacity Utilization ( SiMn)</t>
  </si>
  <si>
    <t>Capacity Utilization (Pig Iron)</t>
  </si>
  <si>
    <t>kcal/T</t>
  </si>
  <si>
    <t>Number of Kilns</t>
  </si>
  <si>
    <t>TPD</t>
  </si>
  <si>
    <t>Capacity Utilization (Total Finished Products)</t>
  </si>
  <si>
    <t>Sponge Iron Import</t>
  </si>
  <si>
    <t>Sponge Iron Export</t>
  </si>
  <si>
    <t>Tonnes</t>
  </si>
  <si>
    <t>Performance Indicator</t>
  </si>
  <si>
    <t>B1</t>
  </si>
  <si>
    <t>B2</t>
  </si>
  <si>
    <t>B3</t>
  </si>
  <si>
    <t>B4</t>
  </si>
  <si>
    <t>B5</t>
  </si>
  <si>
    <t>B6</t>
  </si>
  <si>
    <t>B7</t>
  </si>
  <si>
    <t>B8</t>
  </si>
  <si>
    <t>C2</t>
  </si>
  <si>
    <t>% of Scrap used in SMS</t>
  </si>
  <si>
    <t>Fuel consumtion / tonne of products</t>
  </si>
  <si>
    <t>Name of Finish Products (Rolling Mills)</t>
  </si>
  <si>
    <t>Dolachar inhouse produced</t>
  </si>
  <si>
    <t>Sponge Iron Closing Stock</t>
  </si>
  <si>
    <t>Sponge Iron Opening Stock</t>
  </si>
  <si>
    <t>Dolachar Closing Stock</t>
  </si>
  <si>
    <t>Dolachar Opening  Stock</t>
  </si>
  <si>
    <t>Number</t>
  </si>
  <si>
    <t>Hours</t>
  </si>
  <si>
    <t>Purchased Electricity from Grid (SEB)</t>
  </si>
  <si>
    <t>Electricity from CPP located outside from plant boundary (Through Wheeling)</t>
  </si>
  <si>
    <t>Electricity from Grid / Other (Including Colony and Others)</t>
  </si>
  <si>
    <t xml:space="preserve"> Total Electricity Purchased from Grid/ others</t>
  </si>
  <si>
    <t>Installed Capacity</t>
  </si>
  <si>
    <t>Raw Material Quality</t>
  </si>
  <si>
    <t>FeT in Iron ore</t>
  </si>
  <si>
    <t>Kcal/kg</t>
  </si>
  <si>
    <t>I</t>
  </si>
  <si>
    <t>I.1</t>
  </si>
  <si>
    <t>I.2</t>
  </si>
  <si>
    <t>I.3</t>
  </si>
  <si>
    <t>I.4</t>
  </si>
  <si>
    <t>Normalization Factor for Intermediary Products</t>
  </si>
  <si>
    <t>Description</t>
  </si>
  <si>
    <t>Basis/ Calculation</t>
  </si>
  <si>
    <t>Units</t>
  </si>
  <si>
    <t>Normalization Factor for Eq. Products</t>
  </si>
  <si>
    <t>Specific Energy Consumption</t>
  </si>
  <si>
    <t>Production Detail</t>
  </si>
  <si>
    <t xml:space="preserve">Sponge Iron </t>
  </si>
  <si>
    <t xml:space="preserve">Ferro Chrome </t>
  </si>
  <si>
    <t xml:space="preserve">SiMn </t>
  </si>
  <si>
    <t xml:space="preserve">Pig Iron </t>
  </si>
  <si>
    <t>Major Product</t>
  </si>
  <si>
    <t>SEC of Major Product</t>
  </si>
  <si>
    <t>Conversion Factor for Minor to Major Product</t>
  </si>
  <si>
    <t>Equivalent Product</t>
  </si>
  <si>
    <t>Sponge Iron</t>
  </si>
  <si>
    <t xml:space="preserve">Installed Production Capacity </t>
  </si>
  <si>
    <t>Production</t>
  </si>
  <si>
    <t>Capacity Utilization</t>
  </si>
  <si>
    <t>Closing Stock</t>
  </si>
  <si>
    <t>Opening Stock</t>
  </si>
  <si>
    <t>Ferro Chrome</t>
  </si>
  <si>
    <t>SiMn</t>
  </si>
  <si>
    <t>Pig Iron</t>
  </si>
  <si>
    <t>Normalization Factor for Power Mix</t>
  </si>
  <si>
    <t>Total Electricity Availability</t>
  </si>
  <si>
    <t>Electricity imported from Grid</t>
  </si>
  <si>
    <t>Electricity generated from DG</t>
  </si>
  <si>
    <t>Electricity generated from Gas Turbine</t>
  </si>
  <si>
    <t>Total Electricity Consumption With in plant</t>
  </si>
  <si>
    <t xml:space="preserve"> Steam Turbine generated Electricity  Consumption  </t>
  </si>
  <si>
    <t xml:space="preserve">Gas Turbine generated Electricity  Consumption  </t>
  </si>
  <si>
    <t>Grid Heat Rate</t>
  </si>
  <si>
    <t>DG Heat Rate</t>
  </si>
  <si>
    <t>Steam Turbine  Gross Heat Rate</t>
  </si>
  <si>
    <t>Gas Turbine  Gross Heat Rate</t>
  </si>
  <si>
    <t>Co-Gen Gross Heat Rate (Ext. cum Condensing)</t>
  </si>
  <si>
    <t>Exported Power Heat Rate</t>
  </si>
  <si>
    <t>APC of Steam Turbine</t>
  </si>
  <si>
    <t>APC of Gas Turbine</t>
  </si>
  <si>
    <t>APC of Co-Gen (Ext. cum Condensing)</t>
  </si>
  <si>
    <t>Steam Turbine  Net Heat Rate</t>
  </si>
  <si>
    <t>Gas Turbine  Net Heat Rate</t>
  </si>
  <si>
    <t>Co-Gen Net Heat Rate (Ext. cum Condensing)</t>
  </si>
  <si>
    <t>% share of Grid</t>
  </si>
  <si>
    <t>% share of DG</t>
  </si>
  <si>
    <t>% share of Gas Turbine</t>
  </si>
  <si>
    <t>% share of Co-Gen (Ext. cum Condensing)</t>
  </si>
  <si>
    <t>Wt. Heat Rate of Plant</t>
  </si>
  <si>
    <t>Normalized Wt. Heat Rate</t>
  </si>
  <si>
    <t>Notional Energy for All Power Source</t>
  </si>
  <si>
    <t>Notional Energy for Exported Power</t>
  </si>
  <si>
    <t>Total Notional Energy for Power Mix</t>
  </si>
  <si>
    <t>Through Co-Generation (Extraction Cum Condensing)</t>
  </si>
  <si>
    <t>Grid Conneted</t>
  </si>
  <si>
    <t>Yes/No</t>
  </si>
  <si>
    <t>Input Steam Enthalpy</t>
  </si>
  <si>
    <t>Input Steam Pressure</t>
  </si>
  <si>
    <t>Kg/cm2</t>
  </si>
  <si>
    <t>Input Steam Temperature</t>
  </si>
  <si>
    <t>⁰C</t>
  </si>
  <si>
    <t>Input Steam Flow rate</t>
  </si>
  <si>
    <t>TPH</t>
  </si>
  <si>
    <t>(xii)</t>
  </si>
  <si>
    <t>Steam Extraction 1</t>
  </si>
  <si>
    <t>(xiii)</t>
  </si>
  <si>
    <t>Steam Pressure</t>
  </si>
  <si>
    <t>(xiv)</t>
  </si>
  <si>
    <t>Steam Temperature</t>
  </si>
  <si>
    <t>(xv)</t>
  </si>
  <si>
    <t>Steam Enthalpy</t>
  </si>
  <si>
    <t>(xvi)</t>
  </si>
  <si>
    <t>Mass Flow Rate</t>
  </si>
  <si>
    <t>(xvii)</t>
  </si>
  <si>
    <t>Steam Extraction 2</t>
  </si>
  <si>
    <t>(xviii)</t>
  </si>
  <si>
    <t>(xx)</t>
  </si>
  <si>
    <t>(xxi)</t>
  </si>
  <si>
    <t>Through Co-Generation (Extraction/Back Pressure)</t>
  </si>
  <si>
    <t>Normalization Factor for Fuel Quality in CPP &amp; Co-Gen</t>
  </si>
  <si>
    <t>CPP</t>
  </si>
  <si>
    <t>CPP Generation</t>
  </si>
  <si>
    <t>Actual CPP Heat Rate</t>
  </si>
  <si>
    <t>Ash</t>
  </si>
  <si>
    <t>Moisture</t>
  </si>
  <si>
    <t>Hydrogen</t>
  </si>
  <si>
    <t>GCV</t>
  </si>
  <si>
    <t>Boiler Efficiency</t>
  </si>
  <si>
    <t>92.5- [{50 x (3) + 630x ((4)+ 9x (5))} / (6)]</t>
  </si>
  <si>
    <t>CPP Heat Rate due to Fuel Quality in AY</t>
  </si>
  <si>
    <t>(2)BY x [(8)BY/(8)AY]</t>
  </si>
  <si>
    <t>Difference CPP Heat rate from BY to AY</t>
  </si>
  <si>
    <t>(8)AY-(4)BY</t>
  </si>
  <si>
    <t>Energy to be subtracted w.r.t. Fuel Quality in CPP</t>
  </si>
  <si>
    <t>Co-Gen</t>
  </si>
  <si>
    <t>GCV of Coal</t>
  </si>
  <si>
    <t>kcal/kg of Steam</t>
  </si>
  <si>
    <t>Energy to be subtracted w.r.t. Fuel Quality in Co-Gen</t>
  </si>
  <si>
    <t>Million kCal</t>
  </si>
  <si>
    <t>Total Energy to be subtracted w.r.t. Fuel Quality in CPP &amp; Co-Gen</t>
  </si>
  <si>
    <t>i</t>
  </si>
  <si>
    <t>ii</t>
  </si>
  <si>
    <t>iii</t>
  </si>
  <si>
    <t>iv</t>
  </si>
  <si>
    <t>Closing Stock ( Dolachar)</t>
  </si>
  <si>
    <t>Opening Stock ( Dolachar)</t>
  </si>
  <si>
    <t>Closing Stock ( Sponge Iron)</t>
  </si>
  <si>
    <t>Opening Stock ( Sponge Iron)</t>
  </si>
  <si>
    <t>Import Sponge Iron</t>
  </si>
  <si>
    <t>Import Dolachar</t>
  </si>
  <si>
    <t>Export Sponge Iron</t>
  </si>
  <si>
    <t>Export Dolachar</t>
  </si>
  <si>
    <t>A.1</t>
  </si>
  <si>
    <t>Sponge Iron Specific Energy Consumption</t>
  </si>
  <si>
    <t>Stock</t>
  </si>
  <si>
    <t>Specific Enegy Consumption</t>
  </si>
  <si>
    <t>Export Energy for Dolachar</t>
  </si>
  <si>
    <t>Import Energy for Dolachar</t>
  </si>
  <si>
    <t>Coal</t>
  </si>
  <si>
    <t>Mini Blast Furnace</t>
  </si>
  <si>
    <t>SPU</t>
  </si>
  <si>
    <t>A1.1</t>
  </si>
  <si>
    <t>A1.2</t>
  </si>
  <si>
    <t>A1.3</t>
  </si>
  <si>
    <t>A1.4</t>
  </si>
  <si>
    <t>A1.5</t>
  </si>
  <si>
    <t>A1.6</t>
  </si>
  <si>
    <t>A1.7</t>
  </si>
  <si>
    <t>A1.8</t>
  </si>
  <si>
    <t>A1.9</t>
  </si>
  <si>
    <t>A2.1</t>
  </si>
  <si>
    <t>A2.2</t>
  </si>
  <si>
    <t>A2.3</t>
  </si>
  <si>
    <t>A2.4</t>
  </si>
  <si>
    <t>A2.5</t>
  </si>
  <si>
    <t>A2.6</t>
  </si>
  <si>
    <t>A3.1</t>
  </si>
  <si>
    <t>A3.2</t>
  </si>
  <si>
    <t>A3.3</t>
  </si>
  <si>
    <t>A3.4</t>
  </si>
  <si>
    <t>A3.5</t>
  </si>
  <si>
    <t>A3.6</t>
  </si>
  <si>
    <t>A4.1</t>
  </si>
  <si>
    <t>A4.2</t>
  </si>
  <si>
    <t>A4.3</t>
  </si>
  <si>
    <t>A4.4</t>
  </si>
  <si>
    <t>A4.5</t>
  </si>
  <si>
    <t>A4.6</t>
  </si>
  <si>
    <t>Thermal SEC</t>
  </si>
  <si>
    <t>Electrical SEC</t>
  </si>
  <si>
    <t>kWh/Tonne</t>
  </si>
  <si>
    <t>kcal/Tonne</t>
  </si>
  <si>
    <t>A4.7</t>
  </si>
  <si>
    <t>A5.1</t>
  </si>
  <si>
    <t>A5.2</t>
  </si>
  <si>
    <t>A5.3</t>
  </si>
  <si>
    <t>A5.4</t>
  </si>
  <si>
    <t>A5.5</t>
  </si>
  <si>
    <t>A5.6</t>
  </si>
  <si>
    <t>A5.7</t>
  </si>
  <si>
    <t>A6.1</t>
  </si>
  <si>
    <t>A6.2</t>
  </si>
  <si>
    <t>A6.3</t>
  </si>
  <si>
    <t>A6.4</t>
  </si>
  <si>
    <t>A6.5</t>
  </si>
  <si>
    <t>A6.6</t>
  </si>
  <si>
    <t>A6.7</t>
  </si>
  <si>
    <t>A7.1</t>
  </si>
  <si>
    <t>A7.2</t>
  </si>
  <si>
    <t>A7.3</t>
  </si>
  <si>
    <t>A7.4</t>
  </si>
  <si>
    <t>A7.5</t>
  </si>
  <si>
    <t>A7.6</t>
  </si>
  <si>
    <t>A7.7</t>
  </si>
  <si>
    <t>Gross Heat Rate of CoGen (Condensing)</t>
  </si>
  <si>
    <t>Steam Input</t>
  </si>
  <si>
    <t>Through Cogen (Condensing)</t>
  </si>
  <si>
    <t>Through Cogen (Back Pressure)</t>
  </si>
  <si>
    <t>Thermal Energy Input through Biomass not to be taken into account if used in Process</t>
  </si>
  <si>
    <t>Thermal Energy Input through solid waste, mentioned in CPCB guidelines,  not to be taken into account if used in Process</t>
  </si>
  <si>
    <t>GCV of Non Coking Coal</t>
  </si>
  <si>
    <t>Ash % in Non Coking Coal</t>
  </si>
  <si>
    <t>Ash % in Coking Coal</t>
  </si>
  <si>
    <t>C.2</t>
  </si>
  <si>
    <t>D.2</t>
  </si>
  <si>
    <t>D.3</t>
  </si>
  <si>
    <t>D.5</t>
  </si>
  <si>
    <t>% of Pig Iron used in SMS</t>
  </si>
  <si>
    <t>Dolachar</t>
  </si>
  <si>
    <t>Coal Fines</t>
  </si>
  <si>
    <t>Coal Fines inhouse produced</t>
  </si>
  <si>
    <t>Coal Fines Import</t>
  </si>
  <si>
    <t>Coal Fines Export</t>
  </si>
  <si>
    <t>Average Gross calorific value of Coal Fines</t>
  </si>
  <si>
    <t>Closing Stock ( Coal Fines)</t>
  </si>
  <si>
    <t>Opening Stock ( CoalFines)</t>
  </si>
  <si>
    <t>A8.1</t>
  </si>
  <si>
    <t>A8.2</t>
  </si>
  <si>
    <t>A8.3</t>
  </si>
  <si>
    <t>A8.4</t>
  </si>
  <si>
    <t>A8.5</t>
  </si>
  <si>
    <t>A8.6</t>
  </si>
  <si>
    <t>A8.7</t>
  </si>
  <si>
    <t>A9.1</t>
  </si>
  <si>
    <t>A9.2</t>
  </si>
  <si>
    <t>A9.3</t>
  </si>
  <si>
    <t>A9.4</t>
  </si>
  <si>
    <t>A9.5</t>
  </si>
  <si>
    <t>A9.6</t>
  </si>
  <si>
    <t>A9.7</t>
  </si>
  <si>
    <t>A9.8</t>
  </si>
  <si>
    <t>Boiler Details</t>
  </si>
  <si>
    <t>Boiler 1</t>
  </si>
  <si>
    <t>Type</t>
  </si>
  <si>
    <t xml:space="preserve">Steam Generation </t>
  </si>
  <si>
    <t>Designed Pressure</t>
  </si>
  <si>
    <t>kg/cm2</t>
  </si>
  <si>
    <t>Design Efficiency</t>
  </si>
  <si>
    <t>Boiler 2</t>
  </si>
  <si>
    <t>Boiler 3</t>
  </si>
  <si>
    <t>Source of Data</t>
  </si>
  <si>
    <t>Landed Cost of fuel (Last purchase)</t>
  </si>
  <si>
    <t>Basic Cost+Taxes+Freight</t>
  </si>
  <si>
    <t>Rs/Tonne</t>
  </si>
  <si>
    <t>Average Gross calorific value (Power generation)</t>
  </si>
  <si>
    <t>Annual (As Fired Basis)</t>
  </si>
  <si>
    <t>Average Moisture in Fuel</t>
  </si>
  <si>
    <t>Annual(As Received Basis)</t>
  </si>
  <si>
    <t>I.5</t>
  </si>
  <si>
    <t>H.1</t>
  </si>
  <si>
    <t>H.3</t>
  </si>
  <si>
    <t>B1.1</t>
  </si>
  <si>
    <t>B1.2</t>
  </si>
  <si>
    <t>B1.3</t>
  </si>
  <si>
    <t>C.2.1</t>
  </si>
  <si>
    <t>C.2.2</t>
  </si>
  <si>
    <t>C.2.3</t>
  </si>
  <si>
    <t>C.8</t>
  </si>
  <si>
    <t>D.1</t>
  </si>
  <si>
    <t>Coal Rejects/Slurry</t>
  </si>
  <si>
    <t>D.7</t>
  </si>
  <si>
    <t>D.8</t>
  </si>
  <si>
    <t>D.9</t>
  </si>
  <si>
    <t>D.10</t>
  </si>
  <si>
    <t>I.6</t>
  </si>
  <si>
    <t>J</t>
  </si>
  <si>
    <t>J.1</t>
  </si>
  <si>
    <t>J.2</t>
  </si>
  <si>
    <t>J.3</t>
  </si>
  <si>
    <t>J.4</t>
  </si>
  <si>
    <t>K</t>
  </si>
  <si>
    <t>Rated Capacity</t>
  </si>
  <si>
    <t>B1.4</t>
  </si>
  <si>
    <t xml:space="preserve">Note: DCs to provide separate Excel sheet in the Boiler format as specified above If no of boiler exceeds for additional nos of boliers installed for Cogen/Steam </t>
  </si>
  <si>
    <t xml:space="preserve">Renewable Purchase obligation of plant (RPO) (Solar &amp; Non-Solar) </t>
  </si>
  <si>
    <t>Renewable Energy generator as approved by MNRE</t>
  </si>
  <si>
    <t xml:space="preserve">Quantum of Renewable Energy Certificates (REC) obtained as a Renewal Energy Generator (Solar &amp; Non-Solar) </t>
  </si>
  <si>
    <t>Quantum of Energy sold under preferential tariff</t>
  </si>
  <si>
    <t xml:space="preserve">Saving Target in TOE/ton of product as per PAT scheme Notification </t>
  </si>
  <si>
    <t>Equivalent Major Product Output in tonnes as per PAT scheme Notification</t>
  </si>
  <si>
    <t>Total Electricity  Purchased from grid/ Other with out colony/construction  power etc</t>
  </si>
  <si>
    <t>Equivalent Thermal Energy of Purchased Electricity from Grid / Other without colony/construction power etc</t>
  </si>
  <si>
    <t>Renewable purchase Obligation of Plant (RPO) (Solar &amp; Non-Solar)</t>
  </si>
  <si>
    <t>MWh</t>
  </si>
  <si>
    <t>Grid Connected</t>
  </si>
  <si>
    <t xml:space="preserve">Designed Heat Rate </t>
  </si>
  <si>
    <t xml:space="preserve">Auxiliary Power Consumption  (APC) </t>
  </si>
  <si>
    <t>YES</t>
  </si>
  <si>
    <t>Thermal energy used in process</t>
  </si>
  <si>
    <t>(xxii)</t>
  </si>
  <si>
    <t>Thermal energy used in Power</t>
  </si>
  <si>
    <t>(xxiii)</t>
  </si>
  <si>
    <t>% of thermal energy in Process</t>
  </si>
  <si>
    <t>Heat Rate of Co-Gen ( Extraction Cum Condensing)</t>
  </si>
  <si>
    <t>kcal/kwh</t>
  </si>
  <si>
    <t>Total % of thermal energy in Process from Cogen</t>
  </si>
  <si>
    <t>Factor</t>
  </si>
  <si>
    <t>Heat Rate of Co-Gen ( Extraction /Back Pressure)</t>
  </si>
  <si>
    <t>Total Electricity Consumed in Process and Auxilliaries</t>
  </si>
  <si>
    <t>Thermal Energy Used in Power Generation (Cogen)</t>
  </si>
  <si>
    <t>Quantity used for power generation (Cogen)</t>
  </si>
  <si>
    <t>Solid Waste (pl. specify and refer CPCB guidelines) rubber tyres chips, Municipal Solid waste etc.</t>
  </si>
  <si>
    <t>Total Solid Energy Used in Power Generation (Cogen)</t>
  </si>
  <si>
    <t>Total Solid Energy Used in Power Generation (CPP)</t>
  </si>
  <si>
    <t>D.11</t>
  </si>
  <si>
    <t xml:space="preserve">Liquid Waste (pl. specify and refer CPCB guidelines) </t>
  </si>
  <si>
    <t>Miscelleneous Data $</t>
  </si>
  <si>
    <t xml:space="preserve">Additional Equipment installation after baseline year due to Environmental Concern </t>
  </si>
  <si>
    <t>Additional Electrical Energy Consumed</t>
  </si>
  <si>
    <t>Additional Thermal Energy Consumed</t>
  </si>
  <si>
    <t>Biomass replacement with Fossil fuel due to Biomass un-availbility (used in the process)</t>
  </si>
  <si>
    <t>Alternate Solid Fuel replacement with Fossil fuel due to Alternate Solid Fuel un-availbility (used in the process)</t>
  </si>
  <si>
    <t>Alternate Liquid Fuel replacement with Fossil fuel due to Alternate Liquid Fuel un-availbility (used in the process)</t>
  </si>
  <si>
    <t>Project Activities (Construction Phase)</t>
  </si>
  <si>
    <t>Electrical Energy Consumed due to commissioning of Equipment</t>
  </si>
  <si>
    <t>Thermal Energy Consumed due to commissioning of Equipment</t>
  </si>
  <si>
    <t>New Line/Unit Commissioning</t>
  </si>
  <si>
    <t xml:space="preserve">Electrical Energy Consumed due to commissioning of New process Line/Unit till it attains 70% of Capacity Utilisation </t>
  </si>
  <si>
    <t xml:space="preserve">Thermal Energy Consumed due to commissioning of New Process Line/Unit till it attains 70% of Capacity Utilisation </t>
  </si>
  <si>
    <t>Tonns</t>
  </si>
  <si>
    <t>Date of Commissioning (70% Capacity Utilisation)</t>
  </si>
  <si>
    <t>Date</t>
  </si>
  <si>
    <t>Electrical Energy Consumed from external source due to commissioning of New Line/Unit till it attains 70% of Capacity Utilisation in Power generation</t>
  </si>
  <si>
    <t>Thermal Energy Consumed due to commissioning of New Line/Unit till it attains 70% of Capacity Utilisation in Power generation</t>
  </si>
  <si>
    <t>Unforeseen Circumstances</t>
  </si>
  <si>
    <t>Electrical Energy to be Normalised</t>
  </si>
  <si>
    <t>Thermal Energy to be Normalised</t>
  </si>
  <si>
    <t>$ Authentic documents in support of claim in Thermal and Electrical Energy is required</t>
  </si>
  <si>
    <t>L</t>
  </si>
  <si>
    <t>Documentation for Normalisation</t>
  </si>
  <si>
    <t>Yes</t>
  </si>
  <si>
    <t>Fuel Quality in CPP &amp; Co-Gen -Document Available for Normalisation</t>
  </si>
  <si>
    <t>Power Mix-Document Available for Normalisation</t>
  </si>
  <si>
    <t>Other Factos - Document Available for Normalisation</t>
  </si>
  <si>
    <t>M</t>
  </si>
  <si>
    <t>Investment made for achieving target</t>
  </si>
  <si>
    <t>Million Rs</t>
  </si>
  <si>
    <t>N</t>
  </si>
  <si>
    <t>Process Flow Diagram Attached</t>
  </si>
  <si>
    <t>Please enter numeric values or leave blank</t>
  </si>
  <si>
    <t xml:space="preserve">Please eneter numeric value or "0" </t>
  </si>
  <si>
    <t>Fomulae Protected</t>
  </si>
  <si>
    <t>Select from the list Yes or No</t>
  </si>
  <si>
    <t>Data not to be filled</t>
  </si>
  <si>
    <t xml:space="preserve">Please enter text value </t>
  </si>
  <si>
    <t>I ……………………………………………….........................…..solemnly declare that to the best of my knowledge the information given in the above Form I there to is correct and complete. I also declare that the information provided for Normalisation is limited to external factors only.</t>
  </si>
  <si>
    <t>L.1</t>
  </si>
  <si>
    <t>L.2</t>
  </si>
  <si>
    <t>L.3</t>
  </si>
  <si>
    <t>L.4</t>
  </si>
  <si>
    <t>L.5</t>
  </si>
  <si>
    <t>O</t>
  </si>
  <si>
    <t>H.6</t>
  </si>
  <si>
    <t>Weighted Average Heat Rate</t>
  </si>
  <si>
    <t>Weighted Average Heat Rate of Plant</t>
  </si>
  <si>
    <t>SEC of Sponge Iron</t>
  </si>
  <si>
    <t>SEC of Steel Melting Shop</t>
  </si>
  <si>
    <t>SEC of Ferro Chrome</t>
  </si>
  <si>
    <t>SEC of SiMn</t>
  </si>
  <si>
    <t>SEC of Pig Iron</t>
  </si>
  <si>
    <t>SEC of Rolling Mill</t>
  </si>
  <si>
    <t>Steel Melting Shop Production</t>
  </si>
  <si>
    <t>FiMN Production</t>
  </si>
  <si>
    <t>Rolling Mill Production</t>
  </si>
  <si>
    <t>Capacity Utilization ( Sponge Iron)</t>
  </si>
  <si>
    <t>Capacity Utilization (SiMn)</t>
  </si>
  <si>
    <t>Capacity Utilization (Rolling Mill)</t>
  </si>
  <si>
    <t>Energy Details for Import &amp; Export</t>
  </si>
  <si>
    <t>D1</t>
  </si>
  <si>
    <t>D2</t>
  </si>
  <si>
    <t>D3</t>
  </si>
  <si>
    <t>D4</t>
  </si>
  <si>
    <t>D5</t>
  </si>
  <si>
    <t>D6</t>
  </si>
  <si>
    <t>Total Energy Consumption of Plant</t>
  </si>
  <si>
    <t>Normalization Factors</t>
  </si>
  <si>
    <t>E1</t>
  </si>
  <si>
    <t>E2</t>
  </si>
  <si>
    <t>E3</t>
  </si>
  <si>
    <t>E4</t>
  </si>
  <si>
    <t>National Energy for Power Mix</t>
  </si>
  <si>
    <t>National Energy for Fuel Quality</t>
  </si>
  <si>
    <t>National Energy for others Factors</t>
  </si>
  <si>
    <t>E5</t>
  </si>
  <si>
    <t>GtG Energy Consumption</t>
  </si>
  <si>
    <t>Current Year</t>
  </si>
  <si>
    <t>Electricity generated from Co-Gen(Extraction cum condensing)</t>
  </si>
  <si>
    <t>C.2.4</t>
  </si>
  <si>
    <t>C.2.5</t>
  </si>
  <si>
    <t>C.2.6</t>
  </si>
  <si>
    <t>Nos</t>
  </si>
  <si>
    <t>D.4</t>
  </si>
  <si>
    <t>Non coking Coal (Indian)</t>
  </si>
  <si>
    <t>Non Coking Coal (Imported)</t>
  </si>
  <si>
    <t>Normalization Factor for use of Scrap</t>
  </si>
  <si>
    <t>Weighted Heat Rate</t>
  </si>
  <si>
    <t>kwh/tonne</t>
  </si>
  <si>
    <t>SMS Production</t>
  </si>
  <si>
    <t>tonne</t>
  </si>
  <si>
    <t>Qty. of scrap charged in SMS</t>
  </si>
  <si>
    <t>SMS Charge</t>
  </si>
  <si>
    <t>A10.1</t>
  </si>
  <si>
    <t>A10.2</t>
  </si>
  <si>
    <t>A10.3</t>
  </si>
  <si>
    <t>A10.4</t>
  </si>
  <si>
    <t>A10.5</t>
  </si>
  <si>
    <t>% of DRI used in SMS</t>
  </si>
  <si>
    <t>Qty of Pig Iron Charged in SMS</t>
  </si>
  <si>
    <t>Total Charge in SMS</t>
  </si>
  <si>
    <t>Kiln-3 Cold to Hot start due to external factors (Thermal Energy Consumption)</t>
  </si>
  <si>
    <t>Kiln Production</t>
  </si>
  <si>
    <t>Kiln Operating Thermal SEC</t>
  </si>
  <si>
    <t>Kiln Operating Electrical SEC</t>
  </si>
  <si>
    <t>Kiln Running Hours</t>
  </si>
  <si>
    <t>Kiln Hot to Hot start</t>
  </si>
  <si>
    <t>Kiln Hot to Cold stop due to external factor</t>
  </si>
  <si>
    <t>Kiln Hot to Cold stop due to external factor (Electrical Energy Consumption)</t>
  </si>
  <si>
    <t>KilncCold to Hot start due to external factors</t>
  </si>
  <si>
    <t>Kiln Cold to Hot start due to external factors</t>
  </si>
  <si>
    <t>Kiln Cold to Hot start due to external factors (Electrical Energy Consumption)</t>
  </si>
  <si>
    <t>Kiln Cold to Hot start due to external factors (Thermal Energy Consumption)</t>
  </si>
  <si>
    <t xml:space="preserve">Note: DCs to provide separate Excel sheet in the Kiln format as specified above If no of kiln exceeds, for additional nos of KIln installed </t>
  </si>
  <si>
    <t>% Scrap</t>
  </si>
  <si>
    <t>% DRI</t>
  </si>
  <si>
    <t>%Pig Iron</t>
  </si>
  <si>
    <t xml:space="preserve">Qty of DRI (Including Ferro Alloys)charged in SMS </t>
  </si>
  <si>
    <t>=(6)AY-(6)BY</t>
  </si>
  <si>
    <t xml:space="preserve">Difference of SPC </t>
  </si>
  <si>
    <t>Energy to be subtracted w.r.t. Scarp use in SMS</t>
  </si>
  <si>
    <t>SMS</t>
  </si>
  <si>
    <t>Specific Power Consumption for SMS w.r.t. Scrap use (y = -2.1161x + 807.08 R² = 0.9971)</t>
  </si>
  <si>
    <t>=-2.1161 x (3) BY+807.08</t>
  </si>
  <si>
    <t xml:space="preserve">List of additional Equipment installed due to Environmental Concern after baseline year </t>
  </si>
  <si>
    <t>Assesment Year 2014-15</t>
  </si>
  <si>
    <t>Sr No</t>
  </si>
  <si>
    <t>Equipment Name</t>
  </si>
  <si>
    <t>Equipment Sr No</t>
  </si>
  <si>
    <t>Section</t>
  </si>
  <si>
    <t>Date of Commissioning</t>
  </si>
  <si>
    <t>Electrical Rated Capacity</t>
  </si>
  <si>
    <t>Thermal Rated Capacity</t>
  </si>
  <si>
    <t xml:space="preserve">Running Load </t>
  </si>
  <si>
    <t>Electricity Consumption $</t>
  </si>
  <si>
    <t>Thermal Consumption $$</t>
  </si>
  <si>
    <t>Remarks</t>
  </si>
  <si>
    <t>Million kcal/annum</t>
  </si>
  <si>
    <t>Hours/ Annum</t>
  </si>
  <si>
    <t>Lakh kWH/ Annum</t>
  </si>
  <si>
    <t>Million kcal/Annum</t>
  </si>
  <si>
    <t>Total</t>
  </si>
  <si>
    <t>$</t>
  </si>
  <si>
    <t>Equipmenmt wise Energy Meter Reading or Energy Management System Data required in support of the claim</t>
  </si>
  <si>
    <t>$$</t>
  </si>
  <si>
    <t>Equipment wise Document related to consumption of Liquid Fuel, Solid Fuel Aleterante Fuel is required in support of the claim</t>
  </si>
  <si>
    <t xml:space="preserve">List of Equipment and Energy consumed during project activity up to commissining during the Assessment year  </t>
  </si>
  <si>
    <t>Project Activity Start Date</t>
  </si>
  <si>
    <t>Normalization Factor- Others</t>
  </si>
  <si>
    <t>Document Available for Normalisation</t>
  </si>
  <si>
    <t>Descriptions</t>
  </si>
  <si>
    <t>Basis/ Calculations</t>
  </si>
  <si>
    <t>Form I</t>
  </si>
  <si>
    <t xml:space="preserve">Biomass Gross Calorific Value </t>
  </si>
  <si>
    <t>Soild Alternate Fuel Gross Calorific  Value</t>
  </si>
  <si>
    <t>Liquid Alternate Fuel Gross Calorific Value</t>
  </si>
  <si>
    <t>Additional Electrical &amp; Thermal Energy Consumed due to Environmental Concern</t>
  </si>
  <si>
    <t>Biomass replacement with Fossil fuel due to un-availbility used in the process</t>
  </si>
  <si>
    <t>Alternate Solid Fuel replacement with Fossil fuel due to un-availbility used in the process</t>
  </si>
  <si>
    <t>Alternate Liquid Fuel replacement with Fossil fuel due to un-availbility used in the process</t>
  </si>
  <si>
    <t>Additional Electrical &amp; Thermal Energy Consumed due to commissioning of Equipment (Construction Phase)</t>
  </si>
  <si>
    <t xml:space="preserve">Electrical &amp; Thermal Energy Consumed due to commissioning of New process Line/Unit till it attains 70% of Capacity Utilisation </t>
  </si>
  <si>
    <t>Electrical &amp; Thermal Energy Consumed from external source due to commissioning of New Line/Unit till it attains 70% of Capacity Utilisation in Power generation</t>
  </si>
  <si>
    <t>Electrical &amp; Thermal Energy to be Normalised due to unforeseen circumstances</t>
  </si>
  <si>
    <t xml:space="preserve">Energy to be subtracted </t>
  </si>
  <si>
    <t xml:space="preserve"> Million kcal</t>
  </si>
  <si>
    <t>Renewable Energy Certificate Normalisation</t>
  </si>
  <si>
    <t>Target Saving to be achieved (PAT obligation)</t>
  </si>
  <si>
    <t>TOE/Tonne</t>
  </si>
  <si>
    <t>TOE</t>
  </si>
  <si>
    <t xml:space="preserve">Target Saving Achieved </t>
  </si>
  <si>
    <t>(8)BY-(8)AY</t>
  </si>
  <si>
    <t>Additional Saving achieved (After PAT obligation)</t>
  </si>
  <si>
    <t>(22)AY- (20)BY</t>
  </si>
  <si>
    <t>(23)AY-(21)BY</t>
  </si>
  <si>
    <t>Thermal energy conversion for REC and Preferential tariff</t>
  </si>
  <si>
    <t>Thermal Energy to be Normalised for REC and preferential tariff power sell under REC mechanism</t>
  </si>
  <si>
    <t>If[(24)&lt;=0,0,Otherwise if{(26)&gt;(25),(25),otherwise(26)}]</t>
  </si>
  <si>
    <t xml:space="preserve">Normalized Gate to Gate Specific Energy Consumption </t>
  </si>
  <si>
    <t>Scrap % -Document Available for Normalisation</t>
  </si>
  <si>
    <t>Quantity produced inhouse</t>
  </si>
  <si>
    <t>D.12</t>
  </si>
  <si>
    <t>Total Sponge Iron Import</t>
  </si>
  <si>
    <t>Unit Type</t>
  </si>
  <si>
    <t xml:space="preserve">Thermal energy Used </t>
  </si>
  <si>
    <t>Electrical Energy Used</t>
  </si>
  <si>
    <t>Lakh kwh</t>
  </si>
  <si>
    <t>A4.8</t>
  </si>
  <si>
    <t>A4.9</t>
  </si>
  <si>
    <t>A5.8</t>
  </si>
  <si>
    <t>A5.9</t>
  </si>
  <si>
    <t>A6.8</t>
  </si>
  <si>
    <t>A6.9</t>
  </si>
  <si>
    <t>A7.8</t>
  </si>
  <si>
    <t>A7.9</t>
  </si>
  <si>
    <t>A8.8</t>
  </si>
  <si>
    <t>A8.9</t>
  </si>
  <si>
    <t>A9.9</t>
  </si>
  <si>
    <t>A9.10</t>
  </si>
  <si>
    <t>Total Dolachar Import</t>
  </si>
  <si>
    <t>Total Dolachar Export</t>
  </si>
  <si>
    <t xml:space="preserve">Total Sponge Iron Export </t>
  </si>
  <si>
    <t>Stock Difference</t>
  </si>
  <si>
    <t>A.2</t>
  </si>
  <si>
    <t>A.3</t>
  </si>
  <si>
    <t>A.4</t>
  </si>
  <si>
    <t>A.5</t>
  </si>
  <si>
    <t>A.6</t>
  </si>
  <si>
    <t>A.7</t>
  </si>
  <si>
    <t>B.1</t>
  </si>
  <si>
    <t>B.2</t>
  </si>
  <si>
    <t>B.3</t>
  </si>
  <si>
    <t>B.4</t>
  </si>
  <si>
    <t>B.5</t>
  </si>
  <si>
    <t>B.6</t>
  </si>
  <si>
    <t>B.7</t>
  </si>
  <si>
    <t>Notional Energy for Import/Export</t>
  </si>
  <si>
    <t>Dolachar Gross calorific value</t>
  </si>
  <si>
    <t>(7)AY x (1)AY x (2) AY/10^6</t>
  </si>
  <si>
    <t>Baseline Year (BY)</t>
  </si>
  <si>
    <t>Ton</t>
  </si>
  <si>
    <t>No. of running hours</t>
  </si>
  <si>
    <t>(1)/(3)</t>
  </si>
  <si>
    <t>Cold to Hot kiln Start due to external factor</t>
  </si>
  <si>
    <t>Kiln Cold to Hot Start due to external factor (Electrical Energy Consumption)</t>
  </si>
  <si>
    <t>Kiln Heat Rate Normalisation (Thermal Energy)</t>
  </si>
  <si>
    <t>Energy to be subtracted w.r.t. additional Kiln Cold startup  for Thermal Energy Consumption</t>
  </si>
  <si>
    <t>Energy to be subtracted w.r.t. Kiln Thermal Energy Consumption</t>
  </si>
  <si>
    <t>Kiln Specific Power Consumption Normalisation (Electrical Energy)</t>
  </si>
  <si>
    <t>Energy to be subtracted w.r.t. kiln Cold start up for Electrical Energy Consumption</t>
  </si>
  <si>
    <t>if [kiln AY(6)&gt;Kiln BY(6),(kiln AY(6)-Kiln BY(6)xkiln AY(2),(kiln AY(6)-Kiln BY(6)xkiln BY(2)]</t>
  </si>
  <si>
    <t xml:space="preserve">Energy to be subtracted w.r.t. kiln Hot to Cold Stop </t>
  </si>
  <si>
    <t>if [kiln AY(7)&gt;Kiln BY(7),(kiln AY(7)-Kiln BY(7)xkiln AY(2),(kiln AY(7)-Kiln BY(7)xkiln BY(2)]</t>
  </si>
  <si>
    <t>Energy to be subtracted w.r.t. Kiln Electrical and Thermal Energy Consumption</t>
  </si>
  <si>
    <t>Total Energy to be subtracted w.r.t. Kiln Electrical and Thermal Energy Consumption</t>
  </si>
  <si>
    <t>Kiln-1 (18) +Kiln-2 (18)+Kiln-3 (18)+Kiln-4 (18)+Kiln-5 (18)</t>
  </si>
  <si>
    <t>Start Stop-Document Available for Normalisation</t>
  </si>
  <si>
    <t>Kiln Cold to Hot Start due to external factor (Thermal Energy Consumption)</t>
  </si>
  <si>
    <t>Total Equivalent Product SI</t>
  </si>
  <si>
    <t xml:space="preserve">FeMn </t>
  </si>
  <si>
    <t>Sponge Iron to major Product</t>
  </si>
  <si>
    <t>Steel melting shop to major Product</t>
  </si>
  <si>
    <t>Ferro Chrome to major Product</t>
  </si>
  <si>
    <t>FeMn to major Product</t>
  </si>
  <si>
    <t>SiMn to major Product</t>
  </si>
  <si>
    <t>Pig Iron to major Product</t>
  </si>
  <si>
    <t>Rolling Mill to major Product</t>
  </si>
  <si>
    <t>Total Equivalent Product SiMn</t>
  </si>
  <si>
    <t>C1</t>
  </si>
  <si>
    <t>Ferro Alloys</t>
  </si>
  <si>
    <t>C3</t>
  </si>
  <si>
    <t>Total Equivalent Product Ferro Chrome</t>
  </si>
  <si>
    <t>Type of Product</t>
  </si>
  <si>
    <t>A4.10</t>
  </si>
  <si>
    <t>A4.11</t>
  </si>
  <si>
    <t>Ferro Chrome Import</t>
  </si>
  <si>
    <t>Ferro Chrome Export</t>
  </si>
  <si>
    <t>A5.10</t>
  </si>
  <si>
    <t>A5.11</t>
  </si>
  <si>
    <t>A6.10</t>
  </si>
  <si>
    <t>A6.11</t>
  </si>
  <si>
    <t>SiMn Import</t>
  </si>
  <si>
    <t>SiMn Export</t>
  </si>
  <si>
    <t>A7.10</t>
  </si>
  <si>
    <t>A7.11</t>
  </si>
  <si>
    <t>Pig Iron Import</t>
  </si>
  <si>
    <t>Pig Iron Export</t>
  </si>
  <si>
    <t>A8.10</t>
  </si>
  <si>
    <t>A8.11</t>
  </si>
  <si>
    <t>FeMn</t>
  </si>
  <si>
    <t>FeMn Import</t>
  </si>
  <si>
    <t>FeMn Export</t>
  </si>
  <si>
    <t>Ingot Import</t>
  </si>
  <si>
    <t>Ingot Export</t>
  </si>
  <si>
    <t>Steel Melting Shop</t>
  </si>
  <si>
    <t>Ingot Opening  Stock</t>
  </si>
  <si>
    <t>Ingot Closing Stock</t>
  </si>
  <si>
    <t>Finished Product Specific Energy Consumption</t>
  </si>
  <si>
    <t>Steel Melting Shop Specific Energy Consumption</t>
  </si>
  <si>
    <t>Import Energy for Ingot</t>
  </si>
  <si>
    <t>Export Energy for Ingot</t>
  </si>
  <si>
    <t>Net Enegy for Ingot</t>
  </si>
  <si>
    <t>F.2</t>
  </si>
  <si>
    <t>F.3</t>
  </si>
  <si>
    <t>F.4</t>
  </si>
  <si>
    <t>F.5</t>
  </si>
  <si>
    <t>F.6</t>
  </si>
  <si>
    <t>F.7</t>
  </si>
  <si>
    <t>E6</t>
  </si>
  <si>
    <t>National Energy for Scrap Use Factors</t>
  </si>
  <si>
    <t>National Energy for Start Stop Factors</t>
  </si>
  <si>
    <t>A1.10</t>
  </si>
  <si>
    <t>A1.11</t>
  </si>
  <si>
    <t xml:space="preserve">Energy Saving and Investment </t>
  </si>
  <si>
    <t>Thermal Energy Saving during the year</t>
  </si>
  <si>
    <t>Capacity Utilization (FeMn)</t>
  </si>
  <si>
    <t>Capacity Utilisation</t>
  </si>
  <si>
    <t>C4</t>
  </si>
  <si>
    <t>C5</t>
  </si>
  <si>
    <t>C6</t>
  </si>
  <si>
    <t>C7</t>
  </si>
  <si>
    <t>A1.12</t>
  </si>
  <si>
    <t>A1.13</t>
  </si>
  <si>
    <t>A1.14</t>
  </si>
  <si>
    <t>t/t</t>
  </si>
  <si>
    <t>FeMn SEC</t>
  </si>
  <si>
    <t>C2.1</t>
  </si>
  <si>
    <t>C2.2</t>
  </si>
  <si>
    <t>C2.3</t>
  </si>
  <si>
    <t>C2.4</t>
  </si>
  <si>
    <t>D7</t>
  </si>
  <si>
    <t>D8</t>
  </si>
  <si>
    <t>D10</t>
  </si>
  <si>
    <t>D11</t>
  </si>
  <si>
    <t>D12</t>
  </si>
  <si>
    <t>FeMn Production</t>
  </si>
  <si>
    <t>SEC of Other Products</t>
  </si>
  <si>
    <t>SEC of FeMn</t>
  </si>
  <si>
    <t>SEC of Rolled Products</t>
  </si>
  <si>
    <t>GtG Specific Energy Consumption</t>
  </si>
  <si>
    <t>Total Equivalent Product SI+SMS+Others</t>
  </si>
  <si>
    <t>Total Equivalent Product SPU</t>
  </si>
  <si>
    <t>Notional Energy for Intermediary Product</t>
  </si>
  <si>
    <t>Total energy Consumed (Thermal+Electrical)</t>
  </si>
  <si>
    <t>SI+SMS+Others</t>
  </si>
  <si>
    <t>C1.1</t>
  </si>
  <si>
    <t>C1.2</t>
  </si>
  <si>
    <t>C1.3</t>
  </si>
  <si>
    <t>Ferro chrome</t>
  </si>
  <si>
    <t>C3.1</t>
  </si>
  <si>
    <t>C3.2</t>
  </si>
  <si>
    <t>C3.3</t>
  </si>
  <si>
    <t>C4.1</t>
  </si>
  <si>
    <t>C4.2</t>
  </si>
  <si>
    <t>C4.3</t>
  </si>
  <si>
    <t>C5.1</t>
  </si>
  <si>
    <t>C5.2</t>
  </si>
  <si>
    <t>C5.3</t>
  </si>
  <si>
    <t>C5.4</t>
  </si>
  <si>
    <t>C1.4</t>
  </si>
  <si>
    <t>Gate to Gate SEC of Equivalent Sponge Iron</t>
  </si>
  <si>
    <t>Toe/Tonne</t>
  </si>
  <si>
    <t>Ferro Alloy</t>
  </si>
  <si>
    <t>Gate to Gate SEC of Equivalent SiMn</t>
  </si>
  <si>
    <t>Gate to Gate SEC of Equivalent Ferro Chrome</t>
  </si>
  <si>
    <t>Gate to Gate SEC of Equivalent Crude Steel</t>
  </si>
  <si>
    <t xml:space="preserve">Total Energy Consumed by By product </t>
  </si>
  <si>
    <t>C3.4</t>
  </si>
  <si>
    <t>C4.4</t>
  </si>
  <si>
    <t>C5.5</t>
  </si>
  <si>
    <t>Gate to Gate SEC of Equivalent Product</t>
  </si>
  <si>
    <t>Baseline Year</t>
  </si>
  <si>
    <t>Assessment Year</t>
  </si>
  <si>
    <t>Normalised GtG SEC</t>
  </si>
  <si>
    <t>Million kCal/tonne</t>
  </si>
  <si>
    <t>Renewable Energy Certificates Compliance under PAT Scheme</t>
  </si>
  <si>
    <t>Gate to Gate Energy Consumption after REC compliance</t>
  </si>
  <si>
    <t>Solid Fuel</t>
  </si>
  <si>
    <t>a.1</t>
  </si>
  <si>
    <t>a.2</t>
  </si>
  <si>
    <t>Lignite</t>
  </si>
  <si>
    <t>a.3</t>
  </si>
  <si>
    <t>Petro Coke</t>
  </si>
  <si>
    <t>a.4</t>
  </si>
  <si>
    <t>Biomass/Waste</t>
  </si>
  <si>
    <t>Liquid Fuel (FO/HSD/LDO/LSHS/HSHS)</t>
  </si>
  <si>
    <t>c</t>
  </si>
  <si>
    <t>Electrical energy Saving during the year</t>
  </si>
  <si>
    <t>Lakh kWH</t>
  </si>
  <si>
    <t>Normalized Gate to Gate Specific Energy Consumption of Product after REC compliance</t>
  </si>
  <si>
    <t>Furnace Oil</t>
  </si>
  <si>
    <t>LPG</t>
  </si>
  <si>
    <t>Propane</t>
  </si>
  <si>
    <t>Total Gas Consumption as fuel</t>
  </si>
  <si>
    <t>CBMG</t>
  </si>
  <si>
    <t>Rolling Mill-1</t>
  </si>
  <si>
    <t>Rolling Mill-2</t>
  </si>
  <si>
    <t>Rolling Mill-3</t>
  </si>
  <si>
    <t>E.8</t>
  </si>
  <si>
    <t>E.9</t>
  </si>
  <si>
    <t>E.10</t>
  </si>
  <si>
    <t>Specific Coal Consumption</t>
  </si>
  <si>
    <t xml:space="preserve">kcal/kg </t>
  </si>
  <si>
    <t xml:space="preserve">kWh/t </t>
  </si>
  <si>
    <t>A15</t>
  </si>
  <si>
    <t>A16</t>
  </si>
  <si>
    <t>D9</t>
  </si>
  <si>
    <t>B9</t>
  </si>
  <si>
    <t>Total LSHS Consumption as fuel</t>
  </si>
  <si>
    <t>Total HSHS Consumption as fuel</t>
  </si>
  <si>
    <t>Total LDO Consumption as fuel</t>
  </si>
  <si>
    <t>NG</t>
  </si>
  <si>
    <t>Naptha</t>
  </si>
  <si>
    <t>Total Gaseous Energy Used in Process</t>
  </si>
  <si>
    <t>F.8</t>
  </si>
  <si>
    <t>Million kg</t>
  </si>
  <si>
    <t xml:space="preserve">Rolling Mill </t>
  </si>
  <si>
    <t>Rolling Mill-1 to Major Product</t>
  </si>
  <si>
    <t>Rolling Mill-2 to Major Product</t>
  </si>
  <si>
    <t>Rolling Mill-3 to Major Product</t>
  </si>
  <si>
    <t>Total Equivalent Rolling Mill Product</t>
  </si>
  <si>
    <t>Ferro Silicon</t>
  </si>
  <si>
    <t>Production Capacity (Ferro Silicon)</t>
  </si>
  <si>
    <t>Ferro Silicon Production</t>
  </si>
  <si>
    <t>Capacity Utilization (Ferro Silicon)</t>
  </si>
  <si>
    <t>Ferro Silicon SEC</t>
  </si>
  <si>
    <t>SEC of Ferro Silicon</t>
  </si>
  <si>
    <t>Ferro Silicon to major Product</t>
  </si>
  <si>
    <t>Ferro Silicon to major product</t>
  </si>
  <si>
    <t xml:space="preserve"> </t>
  </si>
  <si>
    <t>Not Applicable</t>
  </si>
  <si>
    <t>Toatal Rolling Mill Production</t>
  </si>
  <si>
    <t>Intermediate Product-Document Available for Normalisation</t>
  </si>
  <si>
    <t>[Fuel Consumed (Lakh Tonnene) X GCV of Fuel (Kcal/Kg)] X 100</t>
  </si>
  <si>
    <t>Sponge iron</t>
  </si>
  <si>
    <t>Auxiliary Power Consumption (APC)</t>
  </si>
  <si>
    <t xml:space="preserve">Annual Grosss Unit Generation </t>
  </si>
  <si>
    <t>Quantity used for power generation (WHRB)</t>
  </si>
  <si>
    <t>Thermal Energy Used in Power Generation (WHRB)</t>
  </si>
  <si>
    <t>Total Solid Energy Used in Power Generation (WHRB)</t>
  </si>
  <si>
    <t>D.13</t>
  </si>
  <si>
    <t>Light Sulphur Heavy Stock (LSHS)</t>
  </si>
  <si>
    <t>High Sulphur Heavy Stock (HSHS)</t>
  </si>
  <si>
    <t>Light Diesel Oil (LDO)</t>
  </si>
  <si>
    <t>E.11</t>
  </si>
  <si>
    <t>Compressed Natural Gas CNG/PNG/LNG</t>
  </si>
  <si>
    <t xml:space="preserve">Grross Heat Rate of WHRB Turbine </t>
  </si>
  <si>
    <t>Gross Heat Rate of Gas Generator (GG)</t>
  </si>
  <si>
    <t>Through Gas Generator (GG) sets</t>
  </si>
  <si>
    <t>Quantity used for power generation (GT)</t>
  </si>
  <si>
    <t>Quantity used for power generation (GG)</t>
  </si>
  <si>
    <t>Thermal Energy Used in Power Generation (GT)</t>
  </si>
  <si>
    <t>Quantity used for internal transportation</t>
  </si>
  <si>
    <t>Rs/SCM</t>
  </si>
  <si>
    <t>Total Solid Energy Used in Power Generation (CPP) for HR</t>
  </si>
  <si>
    <t>E8.1</t>
  </si>
  <si>
    <t>Total Liquid Energy Used in Power Generation (CPP) for HR</t>
  </si>
  <si>
    <t>Total Solid Energy Used in Power Generation (WHRB) for HR</t>
  </si>
  <si>
    <t>Thermal Energy Used in Power Generation (WHRB) for HR</t>
  </si>
  <si>
    <t>E9.1</t>
  </si>
  <si>
    <t>F.9</t>
  </si>
  <si>
    <t>F.10</t>
  </si>
  <si>
    <t>H.7</t>
  </si>
  <si>
    <t>A4.5*10^6/A4.2</t>
  </si>
  <si>
    <t>A4.2x100/A4.1</t>
  </si>
  <si>
    <t>A5.5*10^6/A5.2</t>
  </si>
  <si>
    <t>A5.2x100/A5.1</t>
  </si>
  <si>
    <t>A6.5*10^6/A6.2</t>
  </si>
  <si>
    <t>A6.2x100/A6.1</t>
  </si>
  <si>
    <t>A7.5*10^6/A7.2</t>
  </si>
  <si>
    <t>A7.2x100/A7.1</t>
  </si>
  <si>
    <t>A8.5*10^6/A8.2</t>
  </si>
  <si>
    <t>A8.2x100/A8.1</t>
  </si>
  <si>
    <t>A9.11</t>
  </si>
  <si>
    <t>A10.2.1</t>
  </si>
  <si>
    <t>A10.2.2</t>
  </si>
  <si>
    <t>A10.2.3</t>
  </si>
  <si>
    <t>A10.2.4</t>
  </si>
  <si>
    <t>A10.2.5</t>
  </si>
  <si>
    <t>A10.2.6</t>
  </si>
  <si>
    <t>A10.2.7</t>
  </si>
  <si>
    <t>A10.2.8</t>
  </si>
  <si>
    <t>A10.2.9</t>
  </si>
  <si>
    <t>A10.2.10</t>
  </si>
  <si>
    <t>A10.2.2x100/A10.2.1</t>
  </si>
  <si>
    <t>A10.3.1</t>
  </si>
  <si>
    <t>A10.3.2</t>
  </si>
  <si>
    <t>A10.3.3</t>
  </si>
  <si>
    <t>A10.3.4</t>
  </si>
  <si>
    <t>A10.3.5</t>
  </si>
  <si>
    <t>A10.3.6</t>
  </si>
  <si>
    <t>A10.3.7</t>
  </si>
  <si>
    <t>A10.3.8</t>
  </si>
  <si>
    <t>A10.3.9</t>
  </si>
  <si>
    <t>A10.3.10</t>
  </si>
  <si>
    <t>A10.3.2x100/A10.3.1</t>
  </si>
  <si>
    <t>A14.1</t>
  </si>
  <si>
    <t>A14.2</t>
  </si>
  <si>
    <t>A14.3</t>
  </si>
  <si>
    <t>A14.4</t>
  </si>
  <si>
    <t>A14.5</t>
  </si>
  <si>
    <t>A14.6</t>
  </si>
  <si>
    <t>A14.7</t>
  </si>
  <si>
    <t>A15.1.1</t>
  </si>
  <si>
    <t>A15.1.2</t>
  </si>
  <si>
    <t>A15.1.3</t>
  </si>
  <si>
    <t>A15.1.4</t>
  </si>
  <si>
    <t>A15.1.5</t>
  </si>
  <si>
    <t>A15.1.6</t>
  </si>
  <si>
    <t>A15.1.7</t>
  </si>
  <si>
    <t>A15.1.8</t>
  </si>
  <si>
    <t>A15.1.9</t>
  </si>
  <si>
    <t>A15.1.10</t>
  </si>
  <si>
    <t>A15.1.11</t>
  </si>
  <si>
    <t>A15.1.12</t>
  </si>
  <si>
    <t>A15.2.1</t>
  </si>
  <si>
    <t>A15.2.2</t>
  </si>
  <si>
    <t>A15.2.3</t>
  </si>
  <si>
    <t>A15.2.4</t>
  </si>
  <si>
    <t>A15.2.5</t>
  </si>
  <si>
    <t>A15.2.6</t>
  </si>
  <si>
    <t>A15.2.7</t>
  </si>
  <si>
    <t>A15.2.8</t>
  </si>
  <si>
    <t>A15.2.9</t>
  </si>
  <si>
    <t>A15.2.10</t>
  </si>
  <si>
    <t>A15.2.11</t>
  </si>
  <si>
    <t>A15.2.12</t>
  </si>
  <si>
    <t>A15.3.1</t>
  </si>
  <si>
    <t>A15.3.2</t>
  </si>
  <si>
    <t>A15.3.3</t>
  </si>
  <si>
    <t>A15.3.4</t>
  </si>
  <si>
    <t>A15.3.5</t>
  </si>
  <si>
    <t>A15.3.6</t>
  </si>
  <si>
    <t>A15.3.7</t>
  </si>
  <si>
    <t>A15.3.8</t>
  </si>
  <si>
    <t>A15.3.9</t>
  </si>
  <si>
    <t>A15.3.10</t>
  </si>
  <si>
    <t>A15.3.11</t>
  </si>
  <si>
    <t>A15.3.12</t>
  </si>
  <si>
    <t>A15.4.1</t>
  </si>
  <si>
    <t>A15.4.2</t>
  </si>
  <si>
    <t>A15.4.3</t>
  </si>
  <si>
    <t>A15.4.4</t>
  </si>
  <si>
    <t>A15.4.5</t>
  </si>
  <si>
    <t>A15.4.6</t>
  </si>
  <si>
    <t>A15.4.7</t>
  </si>
  <si>
    <t>A15.4.8</t>
  </si>
  <si>
    <t>A15.4.9</t>
  </si>
  <si>
    <t>A15.4.10</t>
  </si>
  <si>
    <t>A15.4.11</t>
  </si>
  <si>
    <t>A15.4.12</t>
  </si>
  <si>
    <t>A14.1+A14.2+A14.3</t>
  </si>
  <si>
    <t>A14.1*100/A14.4</t>
  </si>
  <si>
    <t>A14.2*100/A14.4</t>
  </si>
  <si>
    <t>A14.3*100/A14.4</t>
  </si>
  <si>
    <t>C.1(i)+C.1(ii)+C.1(iii)</t>
  </si>
  <si>
    <t>IF((C.1(i)+C.1(ii)+C.1(iii))&gt;C.5,((C.1(i)+C.1(ii)+C.1(iii))-C.5),0)</t>
  </si>
  <si>
    <t>C.2.6(xx)*1000/(C.2.6(vii)*C.2.6(x))</t>
  </si>
  <si>
    <t>(C.2.6(xxi)/C.2.6(iii))/10</t>
  </si>
  <si>
    <t>(C.2.5(xx)+C.2.6(xx))/(C.2.6(xxi)+C.2.5(xxi)+C.2.5(xx)+C.2.6(xx))</t>
  </si>
  <si>
    <t>C.2.1.(iii)+C.2.2.(iii)+C.2.3.(iii)+C.2.4.(iii)+C.2.5.(iii)+C.2.6.(iii)</t>
  </si>
  <si>
    <t>C.4+(IF(C.5&gt;C.1(xiv),(C.5-C.1(xiv)),0)</t>
  </si>
  <si>
    <t>C.4*2717/10</t>
  </si>
  <si>
    <t>IF(C.5&gt;C.1(xiv),((C.3-C.4)-(C.5-C.1(xiv)),(C.1(xv)+C.3-C.4))</t>
  </si>
  <si>
    <t>D.1.(vi)+D.1.(viii)+D.1.(ix)</t>
  </si>
  <si>
    <t>(D.1.(ii)*D.1.(vi))/1000</t>
  </si>
  <si>
    <t>(D.1.(ii)*D.1.(vii))/1000</t>
  </si>
  <si>
    <t>(D.1.(ii)*D.1.(viii))/1000</t>
  </si>
  <si>
    <t>(D.1.(iii)*D.1.(ix))/1000</t>
  </si>
  <si>
    <t>D.2.(vi)+D.2.(viii)+D.2.(ix)</t>
  </si>
  <si>
    <t>(D.2.(ii)*D.2.(vi))/1000</t>
  </si>
  <si>
    <t>(D.2.(ii)*D.2.(vii))/1000</t>
  </si>
  <si>
    <t>(D.2.(ii)*D.2.(viii))/1000</t>
  </si>
  <si>
    <t>(D.2.(iii)*D.2.(ix))/1000</t>
  </si>
  <si>
    <t>(D.3.(ii)*D.3.(v))/1000</t>
  </si>
  <si>
    <t>D.3.(v)</t>
  </si>
  <si>
    <t>D.4.(v)</t>
  </si>
  <si>
    <t>(D.4.(ii)*D.4.(v))/1000</t>
  </si>
  <si>
    <t>D.7.(ii)*D.7.(vii)/1000</t>
  </si>
  <si>
    <t>D.7.(ii)*D.7.(ix)/1000</t>
  </si>
  <si>
    <t>D.7.(iii)*D.7.(x)/1000</t>
  </si>
  <si>
    <t>D.8.(ii)*D.8.(vi)/1000</t>
  </si>
  <si>
    <t>D.8.(ii)*D.8.(vii)/1000</t>
  </si>
  <si>
    <t>D.8.(ii)*D.8.(viii)/1000</t>
  </si>
  <si>
    <t>D.8.(iii)*D.8.(ix)/1000</t>
  </si>
  <si>
    <t>D.9.(ii)*D.9.(vii)/1000</t>
  </si>
  <si>
    <t>C.2.6.1</t>
  </si>
  <si>
    <t>If(Or(C.2.6(i),C.2.6.1(i)="yes"),D.1(xiii)+D.2(xiii)+D.5(xiv)+D.6(xiii)+D.8(xii)*(1-C.2.6.1(xxiii)+D.9(xii)*(1-c.2.6.1(xxiii)),D.1(xiii)+D.2(xiii)+D.5(xiv)+D.6(xiii)</t>
  </si>
  <si>
    <t>D.1.(xiv)+D.2.(vxiv)+D.3.(vii)+D.4.(vii)+D.5(xv)+D.6(xiv)</t>
  </si>
  <si>
    <t>(E.1.(ii)*E.1.(iv)*E.1.(v))/1000</t>
  </si>
  <si>
    <t>(E.1.(ii)*E.1.(iv)*E.1.(vi))/1000</t>
  </si>
  <si>
    <t>(E.1.(ii)*E.1.(iv)*E.1.(vii))/1000</t>
  </si>
  <si>
    <t>(E.1.(ii)*E.1.(iv)*E.1.(viii))/1000</t>
  </si>
  <si>
    <t>(E.1.(ii)*E.1.(iv)*E.1.(ix))/1000</t>
  </si>
  <si>
    <t>(E.2.(ii)*E.2.(iv)*E.2.(v))/1000</t>
  </si>
  <si>
    <t>(E.2.(ii)*E.2.(iv)*E.2.(vi))/1000</t>
  </si>
  <si>
    <t>(E.2.(ii)*E.2.(iv)*E.2.(vii))/1000</t>
  </si>
  <si>
    <t>(E.2.(ii)*E.2.(iv)*E.2.(viii))/1000</t>
  </si>
  <si>
    <t>(E.2.(ii)*E.2.(iv)*E.2.(ix))/1000</t>
  </si>
  <si>
    <t>(E.3.(ii)*E.3.(iv)*E.3.(v))/1000</t>
  </si>
  <si>
    <t>(E.3.(ii)*E.3.(iv)*E.3.(vi))/1000</t>
  </si>
  <si>
    <t>(E.3.(ii)*E.3.(iv)*E.3.(vii))/1000</t>
  </si>
  <si>
    <t>(E.3.(ii)*E.3.(iv)*E.3.(viii))/1000</t>
  </si>
  <si>
    <t>(E.3.(ii)*E.3.(iv)*E.3.(ix))/1000</t>
  </si>
  <si>
    <t>(E.4.(ii)*E.4.(iv)*E.4.(v))/1000</t>
  </si>
  <si>
    <t>(E.4.(ii)*E.4.(iv)*E.4.(vi))/1000</t>
  </si>
  <si>
    <t>(E.4.(ii)*E.4.(iv)*E.4.(vii))/1000</t>
  </si>
  <si>
    <t>(E.4.(ii)*E.4.(iv)*E.4.(viii))/1000</t>
  </si>
  <si>
    <t>(E.4.(ii)*E.4.(iv)*E.4.(ix))/1000</t>
  </si>
  <si>
    <t>Thermal Energy Used in Power Generation (Transportation)</t>
  </si>
  <si>
    <t>(E.5.(ii)*E.5.(iv)*E.5.(v))/1000</t>
  </si>
  <si>
    <t>(E.5.(ii)*E.5.(iv)*E.5.(vi))/1000</t>
  </si>
  <si>
    <t>(E.5.(ii)*E.5.(iv)*E.5.(vii))/1000</t>
  </si>
  <si>
    <t>(E.5.(ii)*E.5.(iv)*E.5.(viii))/1000</t>
  </si>
  <si>
    <t>(E.5.(ii)*E.5.(iv)*E.5.(x))/1000</t>
  </si>
  <si>
    <t>(E.6.(ii)*E.6.(iv)*E.6.(v))/1000</t>
  </si>
  <si>
    <t>(E.6.(ii)*E.6.(iv)*E.6.(vi))/1000</t>
  </si>
  <si>
    <t>(E.6.(ii)*E.6.(iv)*E.6.(vii))/1000</t>
  </si>
  <si>
    <t>(E.6.(ii)*E.6.(iv)*E.6.(viii))/1000</t>
  </si>
  <si>
    <t>(E.6.(ii)*E.6.(iv)*E.6.(ix))/1000</t>
  </si>
  <si>
    <t>IF(C.2.1(i)="yes",E.6(xi)+E.5(xii)+E.4(x)+E.3(x)+E.2(xi)+E.1(xi),E.5(xii)+E.4(x)+E.3(x)+E.2(xi)+E.1(xi)</t>
  </si>
  <si>
    <t>(xvv)</t>
  </si>
  <si>
    <t>IF(C.2.2(i)="yes",E.6(xii)+E.5(xiii)+E.4(xi)+E.3(xi)+E.2(xii)+E.1(xii),E.5(xiii)+E.4(xi)+E.3(xi)+E.2(xii)+E.1(xii)</t>
  </si>
  <si>
    <t>E.6(xii)+E.5(xii)+E.4(xi)+E3(xi)+E.2(xi)+E.1(xi)</t>
  </si>
  <si>
    <t>IF(C.2.3(i)="yes",E.6(xiii)+E.5(ix)+E.4(xii)+E.3(xii)+E.2(xiii)+E.1(xiii),E.5(ix)+E.4(xii)+E.3(xii)+E.2(xiii)+E.1(xiii)</t>
  </si>
  <si>
    <t>E.6(xiii)+E.5(xiii)+E.4(xii)+E3(xii)+E.2(xii)+E.1(xii)</t>
  </si>
  <si>
    <t>(xxiv)</t>
  </si>
  <si>
    <t>IF(OR(C.2.6(i),C.2.6.1(i)="yes"),(E.6(xiv)*(1-C.2.6.1(xxiv))+E.5.(xiv)+E.4.(xii)+E.3.(xii)+E.2.(xiii)+E.1.(xiii)),E.5.(xiv)+E.4.(xii)+E.3.(xii)+E.2.(xiii)+E.1.(xiii)</t>
  </si>
  <si>
    <t>E.1.(xv)+E.2.(xv)+E.3.(xv)+E.4.(xv)+E.5.(xvi)</t>
  </si>
  <si>
    <t>F.1.(iv)+F.1.(v)+F.1.(vi)+F.1.(vii)+F.1.(viii)</t>
  </si>
  <si>
    <t>F.1.(ii)*F.1.(iv)</t>
  </si>
  <si>
    <t>F.1.(ii)*F.1.(v)</t>
  </si>
  <si>
    <t>F.1.(ii)*F.1.(vi)</t>
  </si>
  <si>
    <t>F.1.(ii)*F.1.(vii)+F.1.(viii)</t>
  </si>
  <si>
    <t>F.2.(iv)+F.2.(v)+F.2.(vi)+F.2.(vii)+F.2.(viii)</t>
  </si>
  <si>
    <t>F.2.(ii)*F.2.(iv)</t>
  </si>
  <si>
    <t>F.2.(ii)*F.2.(v)</t>
  </si>
  <si>
    <t>F.2.(ii)*F.2.(vi)</t>
  </si>
  <si>
    <t>F.2.(ii)*F.2.(vii)+F.2.(viii)</t>
  </si>
  <si>
    <t>F.3.(iv)+F.3.(v)+F.3.(vi)+F.3.(vii)+F.3.(viii)</t>
  </si>
  <si>
    <t>F.3.(ii)*F.3.(iv)</t>
  </si>
  <si>
    <t>F.3.(ii)*F.3.(v)</t>
  </si>
  <si>
    <t>F.3.(ii)*F.3.(vi)</t>
  </si>
  <si>
    <t>F.3.(ii)*F.3.(vii)+F.3.(viii)</t>
  </si>
  <si>
    <t>F.4.(iv)+F.4.(v)+F.4.(vi)+F.4.(vii)+F.4.(viii)</t>
  </si>
  <si>
    <t>F.4.(ii)*F.4.(iv)</t>
  </si>
  <si>
    <t>F.4.(ii)*F.4.(v)</t>
  </si>
  <si>
    <t>F.4.(ii)*F.4.(vi)</t>
  </si>
  <si>
    <t>F.4.(ii)*F.4.(vii)+F.4.(viii)</t>
  </si>
  <si>
    <t>F.5.(iv)+F.5.(v)+F.5.(vi)+F.5.(vii)+F.5.(viii)</t>
  </si>
  <si>
    <t>F.5.(ii)*F.5.(iv)</t>
  </si>
  <si>
    <t>F.5.(ii)*F.5.(v)</t>
  </si>
  <si>
    <t>F.5.(ii)*F.5.(vi)</t>
  </si>
  <si>
    <t>F.5.(ii)*F.5.(vii)+F.5.(viii)</t>
  </si>
  <si>
    <t>F.6.(iv)+F.6.(v)+F.6.(vi)+F.6.(vii)+F.6.(viii)</t>
  </si>
  <si>
    <t>F.6.(ii)*F.6.(iv)</t>
  </si>
  <si>
    <t>F.6.(ii)*F.6.(v)</t>
  </si>
  <si>
    <t>F.6.(ii)*F.6.(vi)</t>
  </si>
  <si>
    <t>F.6.(ii)*F.6.(vii)+F.6.(viii)</t>
  </si>
  <si>
    <t>F.1.(x)+F.2.(x)+F.3.(x)+F.4.(x)+F.5.(x)+F.6.(x)</t>
  </si>
  <si>
    <t>F.1.(xi)+F.2.(xi)+F.3.(xi)+F.4.(xi)+F.5.(xi)+F.6.(xi)</t>
  </si>
  <si>
    <t>F.1.(xii)+F.2.(xii)+F.3.(xii)+F.4.(xii)+F.5.(xii)+F.6.(xii)</t>
  </si>
  <si>
    <t>F.1.(xiii)+F.2.(xiii)+F.3.(xiii)+F.4.(xiii)+F.5.(xiii)+F.6.(xiii)</t>
  </si>
  <si>
    <t>F.7+F.8+F.9+E.7+E.8+E.9+E.10+D.10+D.11+D.12</t>
  </si>
  <si>
    <t>D.13+E.11+F.10</t>
  </si>
  <si>
    <t>E.7x10/C.2.1.(iii)</t>
  </si>
  <si>
    <t>(E9.1+D.12)*10/C.2.5(iii)</t>
  </si>
  <si>
    <t>F.8*10/C.2.4(iii)</t>
  </si>
  <si>
    <t>H.1*C.2.1(iii)+H.2*C.2.2(iii)+H.3*C.2.5(iii)+H.4*C.2.3(iii)+H.5*C.2.4(iii)+H.6*C.2.6(iii)+H.7*C.2.6.1(iii)+C.1.(xiv)*860/C.2.1(iii)+C.2.2(iii)+C.2.5(iii)+C.2.4(iii)+C.2.6(iii)+C.2.6.1(iii)+C.1.(xiv)</t>
  </si>
  <si>
    <t>We ……………………………………………….........................…..........................undertake that  information furnished in the Sectror Specific  Form I are complete and  acciurate to the best of my knowledge. I also undertake  that the information provided for Normalisation is limited to external factors only.</t>
  </si>
  <si>
    <t>Signature of Energy Manager</t>
  </si>
  <si>
    <t xml:space="preserve">                                       (Signature of the Chief Executive)</t>
  </si>
  <si>
    <t xml:space="preserve">Name </t>
  </si>
  <si>
    <t>Electricity generated from Co-Gen(Extraction)</t>
  </si>
  <si>
    <t>Electricity generated from Steam Turbine (CPP)</t>
  </si>
  <si>
    <t>Electricity generated from Gas Gas Generator</t>
  </si>
  <si>
    <t>Electricity generated from WHRB Turbine</t>
  </si>
  <si>
    <t xml:space="preserve"> WHRB Turbine generated Electricity  Consumption  </t>
  </si>
  <si>
    <t>GG generated Electricity consumption</t>
  </si>
  <si>
    <t>Gas Generator Gross Heat Rate</t>
  </si>
  <si>
    <t>WHRB Turbine Gross Heat Rate</t>
  </si>
  <si>
    <t>A.8</t>
  </si>
  <si>
    <t>A.9</t>
  </si>
  <si>
    <t>B.8</t>
  </si>
  <si>
    <t>Heat Rate</t>
  </si>
  <si>
    <t>G.4</t>
  </si>
  <si>
    <t>G.5</t>
  </si>
  <si>
    <t>G.6</t>
  </si>
  <si>
    <t>I+J</t>
  </si>
  <si>
    <t>% share of CPP</t>
  </si>
  <si>
    <t>% share of Gas Generator</t>
  </si>
  <si>
    <t>% share of WHRB Turbine</t>
  </si>
  <si>
    <t>G.7</t>
  </si>
  <si>
    <t>APC of Gas Generator</t>
  </si>
  <si>
    <t>APC of WHRB Turbine</t>
  </si>
  <si>
    <t>Gas Generator Net Heat Rate</t>
  </si>
  <si>
    <t>WHRB Turbine Net Heat Rate</t>
  </si>
  <si>
    <t>No</t>
  </si>
  <si>
    <t>Design Temperature</t>
  </si>
  <si>
    <t xml:space="preserve">Through Coal/Biomass based Boiler and WHRB Steam turbine </t>
  </si>
  <si>
    <t xml:space="preserve"> Design Gross Heat Rate </t>
  </si>
  <si>
    <t xml:space="preserve"> Running Hours</t>
  </si>
  <si>
    <t>Performance Indicators (MBF)</t>
  </si>
  <si>
    <t>Coal Quality in CPP/Boiler (As Fired Basis)</t>
  </si>
  <si>
    <t>Captive Power Plant CPP (For other than SID)</t>
  </si>
  <si>
    <t>Pellet plant</t>
  </si>
  <si>
    <t>Boiler 4</t>
  </si>
  <si>
    <t>Boiler 5</t>
  </si>
  <si>
    <t>B1.5</t>
  </si>
  <si>
    <t>Boiler 6</t>
  </si>
  <si>
    <t>Boiler 7</t>
  </si>
  <si>
    <t>Production Capacity (Pellet Plant)</t>
  </si>
  <si>
    <t>Pellet Plant Production</t>
  </si>
  <si>
    <t>A17</t>
  </si>
  <si>
    <t>A18</t>
  </si>
  <si>
    <t>Capacity Utilization (Pellet Plant)</t>
  </si>
  <si>
    <t>Through Gas Turbine</t>
  </si>
  <si>
    <t>Through Gas Generator</t>
  </si>
  <si>
    <t>C2.5</t>
  </si>
  <si>
    <t>C2.6</t>
  </si>
  <si>
    <t>C2.7</t>
  </si>
  <si>
    <t>Total Kiln Capacity</t>
  </si>
  <si>
    <t>A1.9*10^6/A1.2</t>
  </si>
  <si>
    <t>A1.2x100/A1.1</t>
  </si>
  <si>
    <t>Pellet Import</t>
  </si>
  <si>
    <t>Pellet Export</t>
  </si>
  <si>
    <t>Sinter plant</t>
  </si>
  <si>
    <t>Sinter Import</t>
  </si>
  <si>
    <t>Sinter Export</t>
  </si>
  <si>
    <t>Total Finished (Rolled Product) Production</t>
  </si>
  <si>
    <t>Total Finished Product (Rolled Product) Capacity</t>
  </si>
  <si>
    <t>Blast Furnace</t>
  </si>
  <si>
    <t>Hot Metal Import</t>
  </si>
  <si>
    <t>Hote Metal Export</t>
  </si>
  <si>
    <t>kcal/tp</t>
  </si>
  <si>
    <t>kWh/tp</t>
  </si>
  <si>
    <t>Met Coke/Coke Breeze /Nut coke/Lump Coke (Indian)</t>
  </si>
  <si>
    <t>Met Coke/Coke Breeze /Nut coke/Lump Coke (Imported)</t>
  </si>
  <si>
    <t>Coking Coal (Indian)</t>
  </si>
  <si>
    <t>Coking Coal (Imported)</t>
  </si>
  <si>
    <t>D.12.1</t>
  </si>
  <si>
    <t>D.13.1</t>
  </si>
  <si>
    <t>D.14</t>
  </si>
  <si>
    <t>D.15</t>
  </si>
  <si>
    <t>Sinter+Coke Oven+MBF+Others Aux</t>
  </si>
  <si>
    <t>Total Electrical Energy Used</t>
  </si>
  <si>
    <t xml:space="preserve">Total Thermal Energy Used </t>
  </si>
  <si>
    <t xml:space="preserve">Thermal Energy Used </t>
  </si>
  <si>
    <t>A11.1</t>
  </si>
  <si>
    <t>A11.2</t>
  </si>
  <si>
    <t>A11.3</t>
  </si>
  <si>
    <t>A11.4</t>
  </si>
  <si>
    <t>A11.5</t>
  </si>
  <si>
    <t>A11.6</t>
  </si>
  <si>
    <t>A11.7</t>
  </si>
  <si>
    <t>A11.8</t>
  </si>
  <si>
    <t>A11.9</t>
  </si>
  <si>
    <t>A11.10</t>
  </si>
  <si>
    <t>A11.11</t>
  </si>
  <si>
    <t>A12.1</t>
  </si>
  <si>
    <t>A12.2</t>
  </si>
  <si>
    <t>A12.3</t>
  </si>
  <si>
    <t>A13.1</t>
  </si>
  <si>
    <t>A13.2</t>
  </si>
  <si>
    <t>Coke Oven plant</t>
  </si>
  <si>
    <t>Coke Import</t>
  </si>
  <si>
    <t>Coke Export</t>
  </si>
  <si>
    <t>Thermal energy Used (Other than Coking Coal)</t>
  </si>
  <si>
    <t>i) Please include the energy of Pellet plant in the Fuel Consumption section also. The electrical and thermal Energy used in the Pellet plant will not be considered in all the Baseline as well as in the assessment year</t>
  </si>
  <si>
    <t>kcal/thm</t>
  </si>
  <si>
    <t>kWh/thm</t>
  </si>
  <si>
    <t>Thermal SEC (Per Tonnne of Product)</t>
  </si>
  <si>
    <t>Electrical SEC (Per Tonne of Product)</t>
  </si>
  <si>
    <t>Thermal SEC up to MBF (Per Tonne of Hot Metal)</t>
  </si>
  <si>
    <t>Electrical SEC up to MBF (Per Tonne of Hot Metal)</t>
  </si>
  <si>
    <t>A10.1.1</t>
  </si>
  <si>
    <t>A10.1.2</t>
  </si>
  <si>
    <t>A10.1.3</t>
  </si>
  <si>
    <t>A10.1.4</t>
  </si>
  <si>
    <t>A10.1.5</t>
  </si>
  <si>
    <t>A10.1.6</t>
  </si>
  <si>
    <t>A10.1.7</t>
  </si>
  <si>
    <t>A10.1.8</t>
  </si>
  <si>
    <t>A10.1.9</t>
  </si>
  <si>
    <t>A10.1.10</t>
  </si>
  <si>
    <t>A10.1.11</t>
  </si>
  <si>
    <t>A10.2.11</t>
  </si>
  <si>
    <t>A10.3.11</t>
  </si>
  <si>
    <t>A10.4.1</t>
  </si>
  <si>
    <t>A10.4.2</t>
  </si>
  <si>
    <t>A10.5.1</t>
  </si>
  <si>
    <t>A10.5.2</t>
  </si>
  <si>
    <t>A10.5.3</t>
  </si>
  <si>
    <t>A10.5.4</t>
  </si>
  <si>
    <t>A10.5.5</t>
  </si>
  <si>
    <t>A12.1.1</t>
  </si>
  <si>
    <t>A12.1.2</t>
  </si>
  <si>
    <t>A12.1.3</t>
  </si>
  <si>
    <t>A12.1.4</t>
  </si>
  <si>
    <t>A12.1.5</t>
  </si>
  <si>
    <t>A12.1.6</t>
  </si>
  <si>
    <t>A12.1.7</t>
  </si>
  <si>
    <t>A12.1.8</t>
  </si>
  <si>
    <t>A12.1.9</t>
  </si>
  <si>
    <t>A12.1.10</t>
  </si>
  <si>
    <t>A12.2.1</t>
  </si>
  <si>
    <t>A12.2.2</t>
  </si>
  <si>
    <t>A12.2.3</t>
  </si>
  <si>
    <t>A12.2.4</t>
  </si>
  <si>
    <t>A12.2.5</t>
  </si>
  <si>
    <t>A12.2.6</t>
  </si>
  <si>
    <t>A12.2.7</t>
  </si>
  <si>
    <t>A12.2.8</t>
  </si>
  <si>
    <t>A12.2.9</t>
  </si>
  <si>
    <t>A12.2.10</t>
  </si>
  <si>
    <t>A12.3.1</t>
  </si>
  <si>
    <t>A12.3.2</t>
  </si>
  <si>
    <t>A12.3.3</t>
  </si>
  <si>
    <t>A12.3.4</t>
  </si>
  <si>
    <t>A12.3.5</t>
  </si>
  <si>
    <t>A12.3.6</t>
  </si>
  <si>
    <t>A12.3.7</t>
  </si>
  <si>
    <t>A12.3.8</t>
  </si>
  <si>
    <t>A12.3.9</t>
  </si>
  <si>
    <t>A12.3.10</t>
  </si>
  <si>
    <t>A13.3</t>
  </si>
  <si>
    <t>For Steam Generation Boiler</t>
  </si>
  <si>
    <t>From Waste Heat (SI/CO/BF/Others) used for Power generation</t>
  </si>
  <si>
    <t>Type of Waste Heat</t>
  </si>
  <si>
    <t xml:space="preserve"> Steam Generation Boiler used for Power generation</t>
  </si>
  <si>
    <t>B2.3</t>
  </si>
  <si>
    <t xml:space="preserve">Total Steam Generation </t>
  </si>
  <si>
    <t>Running hours</t>
  </si>
  <si>
    <t>Coal Consumption</t>
  </si>
  <si>
    <t>Annual Average</t>
  </si>
  <si>
    <t>kCal/kg</t>
  </si>
  <si>
    <t>Type of Fuel - 2 Name : Consumption</t>
  </si>
  <si>
    <t>GCV of any Fuel -2</t>
  </si>
  <si>
    <t>Type of Fuel - 3 Name : Consumption</t>
  </si>
  <si>
    <t>GCV of any Fuel -3</t>
  </si>
  <si>
    <t>Type of Fuel - 4 Name : Consumption</t>
  </si>
  <si>
    <t>GCV of any Fuel -4</t>
  </si>
  <si>
    <t>Feed water Temperature</t>
  </si>
  <si>
    <t>Operating Efficiency</t>
  </si>
  <si>
    <t>SH Steam outlet Pressure (Operating)</t>
  </si>
  <si>
    <t>SH Steam outlet Temperature (Operating)</t>
  </si>
  <si>
    <t>SH Steam Enthalpy (Operating)</t>
  </si>
  <si>
    <t>(xix)</t>
  </si>
  <si>
    <t>Operating Capacity</t>
  </si>
  <si>
    <t>(iii)/(iv)</t>
  </si>
  <si>
    <t>[(v)x(vi)+(vii)x(viii)+(ix)x(x)+(xi)x(xii)]/(iii)</t>
  </si>
  <si>
    <t>kCal/kg of Steam</t>
  </si>
  <si>
    <t>Percentage of Coal Energy Used in steam Generation</t>
  </si>
  <si>
    <t>[(v)x(vi)]/[(v)x(vi)+(vii)x(viii)+(ix)x(x)+(xi)x(xii)]</t>
  </si>
  <si>
    <t>B2.1</t>
  </si>
  <si>
    <t>B2.2</t>
  </si>
  <si>
    <t>Boiler 8</t>
  </si>
  <si>
    <t>B2.4</t>
  </si>
  <si>
    <t>Boiler 9</t>
  </si>
  <si>
    <t>B2.5</t>
  </si>
  <si>
    <t>Boiler 10</t>
  </si>
  <si>
    <t>Total Steam Generation (Process Boiler)</t>
  </si>
  <si>
    <t>Total Operating Capacity of Boilers (Process Boiler)</t>
  </si>
  <si>
    <t>Weighted Specific Energy Cosumption (Process Boiler)</t>
  </si>
  <si>
    <t>Weighted Percentage of Coal Energy Used in steam Generation (Process Boiler)</t>
  </si>
  <si>
    <t>B3.1</t>
  </si>
  <si>
    <t>B3.2</t>
  </si>
  <si>
    <t>B3.3</t>
  </si>
  <si>
    <t>B3.4</t>
  </si>
  <si>
    <t>B3.5</t>
  </si>
  <si>
    <t>Weighted Average Boiler 6-10</t>
  </si>
  <si>
    <t>Weighted Operating Efficiency of Boiler (Process Boiler)</t>
  </si>
  <si>
    <t>Captive Power Plant CPP (For other than SID Plant)</t>
  </si>
  <si>
    <t>Note</t>
  </si>
  <si>
    <t>Design Heat Rate (DHR)</t>
  </si>
  <si>
    <t>Please provide information for all CPP in Weighted Average terms w.r.t Gorss Unit generation. Except DHR (1,2…)=DHR1 x C1+DHR2 x C2+…./(C1+C2….)</t>
  </si>
  <si>
    <t>Installed Capacity (C )</t>
  </si>
  <si>
    <t>Power Plant Capacity (C )</t>
  </si>
  <si>
    <t>Please provide information for all GT in Weighted Average terms w.r.t Gorss Unit generation. Except DHR (1,2…)=DHR1 x C1+DHR2 x C2+…./(C1+C2….)</t>
  </si>
  <si>
    <t>Please provide information for all GG in Weighted Average terms w.r.t Gorss Unit generation. Except DHR (1,2…)=DHR1 x C1+DHR2 x C2+…./(C1+C2….)</t>
  </si>
  <si>
    <t>Please provide information for all WHRBT in Weighted Average terms w.r.t Gorss Unit generation. Except DHR (1,2…)=DHR1 x C1+DHR2 x C2+…./(C1+C2….)</t>
  </si>
  <si>
    <t>Normalised Specific Energy Consumption for Steam Generation</t>
  </si>
  <si>
    <t>Difference Specific Steam from BY to AY</t>
  </si>
  <si>
    <t>Steam Generation at Boiler 6-10</t>
  </si>
  <si>
    <t>Steam Generation Boiler</t>
  </si>
  <si>
    <t>Specific Energy Consumption for Steam Generation in Cogen Boiler 6-10</t>
  </si>
  <si>
    <t>MBF</t>
  </si>
  <si>
    <t>A9.5*10^6/A9.2</t>
  </si>
  <si>
    <t>A9.2x100/A9.1</t>
  </si>
  <si>
    <t>A10.1.5*10^6/A10.1.2</t>
  </si>
  <si>
    <t>A10.1.2x100/A10.1.1</t>
  </si>
  <si>
    <t>A10.2.5*10^6/A10.2.2</t>
  </si>
  <si>
    <t>A10.3.5*10^6/A10.3.2</t>
  </si>
  <si>
    <t>A10.5.2*10^6/A10.5.1</t>
  </si>
  <si>
    <t>A11.5*10^6/A11.2</t>
  </si>
  <si>
    <t>A11.2x100/A11.1</t>
  </si>
  <si>
    <t>A12.1.6*10^6/A12.1.2</t>
  </si>
  <si>
    <t>A12.1.2x100/A12.1.1</t>
  </si>
  <si>
    <t>A12.2.6*10^6/A12.2.2</t>
  </si>
  <si>
    <t>A12.2.2x100/A12.2.1</t>
  </si>
  <si>
    <t>A10.5.3*10^5/A10.5.1</t>
  </si>
  <si>
    <t>A11.6*10^5/A11.2</t>
  </si>
  <si>
    <t>A12.1.7*10^5/A12.1.2</t>
  </si>
  <si>
    <t>A12.2.7*10^5/A12.2.2</t>
  </si>
  <si>
    <t>A12.3.6*10^6/A12.3.2</t>
  </si>
  <si>
    <t>A12.3.7*10^5/A12.3.2</t>
  </si>
  <si>
    <t>A12.3.2x100/A12.3.1</t>
  </si>
  <si>
    <t>A1.10*10^5/A1.2</t>
  </si>
  <si>
    <t>A4.6*10^5/A4.2</t>
  </si>
  <si>
    <t>A5.6*10^5/A5.2</t>
  </si>
  <si>
    <t>A6.6*10^5/A6.2</t>
  </si>
  <si>
    <t>A7.6*10^5/A7.2</t>
  </si>
  <si>
    <t>A8.6*10^5/A8.2</t>
  </si>
  <si>
    <t>A9.6*10^5/A9.2</t>
  </si>
  <si>
    <t>A10.1.6*10^5/A10.1.2</t>
  </si>
  <si>
    <t>A10.2.6*10^5/A10.2.2</t>
  </si>
  <si>
    <t>A10.3.6*10^5/A10.3.2</t>
  </si>
  <si>
    <t>A12.1.2+A12.2.2+A12.3.2</t>
  </si>
  <si>
    <t>(A12.1.8*A12.1.2+A12.2.8*A12.2.2+A12.3.8*A12.3.2)/(A12.1.2+A12.2.2+A12.3.2)</t>
  </si>
  <si>
    <t>(A12.1.9*A12.1.2+A12.2.9*A12.2.2+A12.3.9*A12.3.2)/(A12.1.2+A12.2.2+A12.3.2)</t>
  </si>
  <si>
    <t>D.5.(v)</t>
  </si>
  <si>
    <t>(D.5.(ii)*D.5.(v))/1000</t>
  </si>
  <si>
    <t>D.6.(v)</t>
  </si>
  <si>
    <t>(D.6.(ii)*D.6.(v))/1000</t>
  </si>
  <si>
    <t>D.7.(vii)+D.7.(viii)+D.7.(ix)+D.7.(x)</t>
  </si>
  <si>
    <t>D.7.(ii)*D.7.(viii)/1000</t>
  </si>
  <si>
    <t>D.8.(vii)+D.8.(viii)+D.8.(ix)+D.8.(x)</t>
  </si>
  <si>
    <t>D.9.(ii)*D.9.(ix)/1000</t>
  </si>
  <si>
    <t>D.9.(iii)*D.9.(x)/1000</t>
  </si>
  <si>
    <t>D.10.(ii)*D.10.(vi)/1000</t>
  </si>
  <si>
    <t>D.10.(ii)*D.10.(vii)/1000</t>
  </si>
  <si>
    <t>D.10.(ii)*D.10.(viii)/1000</t>
  </si>
  <si>
    <t>D.10.(iii)*D.10.(ix)/1000</t>
  </si>
  <si>
    <t>D.10.(vi)+D.10.(vii)+D.10.(viii)+D.10.(ix)</t>
  </si>
  <si>
    <t>D.11.(ii)*D.11.(vi)/1000</t>
  </si>
  <si>
    <t>D.11.(ii)*D.11.(vii)/1000</t>
  </si>
  <si>
    <t>D.11.(ii)*D.11.(viii)/1000</t>
  </si>
  <si>
    <t>D.11.(iii)*D.11.(ix)/1000</t>
  </si>
  <si>
    <t>D.11.(vi)+D.11.(vii)+D.11.(viii)+D.11.(ix)</t>
  </si>
  <si>
    <t>Steel Melting Shop to Major Product</t>
  </si>
  <si>
    <t>Rolling Mill to Major Product</t>
  </si>
  <si>
    <t>Pellet Plant</t>
  </si>
  <si>
    <t>Total Pellet Plant Energy</t>
  </si>
  <si>
    <t>Import Energy for Sponge Iron</t>
  </si>
  <si>
    <t>Export Energy for Sponge Iron</t>
  </si>
  <si>
    <t>Net Enegy for sponge Iron</t>
  </si>
  <si>
    <t>Total Pellet Plant Production</t>
  </si>
  <si>
    <t>Total Pellet Plant SEC</t>
  </si>
  <si>
    <t xml:space="preserve"> kcal/Tonne</t>
  </si>
  <si>
    <t>Notional Energy for  Dolachar Import/Export</t>
  </si>
  <si>
    <t>Notional Energy for Dolachar Import/Export</t>
  </si>
  <si>
    <t>J.5</t>
  </si>
  <si>
    <t>K.1</t>
  </si>
  <si>
    <t>K.2</t>
  </si>
  <si>
    <t>K.3</t>
  </si>
  <si>
    <t>K.4</t>
  </si>
  <si>
    <t>K.5</t>
  </si>
  <si>
    <t>K.6</t>
  </si>
  <si>
    <t>K.7</t>
  </si>
  <si>
    <t>M.1</t>
  </si>
  <si>
    <t>M.2</t>
  </si>
  <si>
    <t>M.3</t>
  </si>
  <si>
    <t>M.4</t>
  </si>
  <si>
    <r>
      <t>Form Se</t>
    </r>
    <r>
      <rPr>
        <b/>
        <vertAlign val="subscript"/>
        <sz val="26"/>
        <color indexed="9"/>
        <rFont val="Cambria"/>
        <family val="1"/>
      </rPr>
      <t>2</t>
    </r>
    <r>
      <rPr>
        <b/>
        <sz val="26"/>
        <color indexed="9"/>
        <rFont val="Cambria"/>
        <family val="1"/>
      </rPr>
      <t>-Baseline Parameters</t>
    </r>
  </si>
  <si>
    <r>
      <t>Form-Se</t>
    </r>
    <r>
      <rPr>
        <b/>
        <vertAlign val="subscript"/>
        <sz val="22"/>
        <color indexed="9"/>
        <rFont val="Cambria"/>
        <family val="1"/>
      </rPr>
      <t>2</t>
    </r>
    <r>
      <rPr>
        <b/>
        <sz val="22"/>
        <color indexed="9"/>
        <rFont val="Cambria"/>
        <family val="1"/>
      </rPr>
      <t xml:space="preserve"> (Summary Sheet )</t>
    </r>
  </si>
  <si>
    <t>D.9.(ii)*D.9.(viii)/1000</t>
  </si>
  <si>
    <t>B2.5(iii)+B2.4(iii)+B2.3(iii)+B2.2(iii)+B2.1(iii)</t>
  </si>
  <si>
    <t>B2.5(xviii)+B2.4(xviii)+B2.3(xviii)+B2.2(xviii)+B2.1(xviii)</t>
  </si>
  <si>
    <t>C.1(xv)x860/10</t>
  </si>
  <si>
    <t>((C.2.6(xiv)*C.2.6(xii))+(C.2.6(xvii)*C.2.6(xviii))/1000</t>
  </si>
  <si>
    <t>(C.2.6(x)*C.2.6(vii))/1000)-C.2.6(xx)</t>
  </si>
  <si>
    <t>((C.2.6.1(xiv)*C.2.6.1(xiii))+(C.2.6.1(xvii)*C.2.6.1(xviii))/1000</t>
  </si>
  <si>
    <t>(C.2.6.1(x)*C.2.6.1(vii))/1000-C.2.6.1(xx)</t>
  </si>
  <si>
    <t>C.2.6.1(xx)*1000/(C.2.6.1(vii)*C.2.6.1(x))</t>
  </si>
  <si>
    <t>(C.2.6.1(xxi)/C.2.6.1(iii))/10</t>
  </si>
  <si>
    <t>D.9.(vii)+D.9.(viii)+D.9.(ix)+D.9.(x)</t>
  </si>
  <si>
    <t>(E.1.(v)+E.1.(vi)+E.1.(vii)+E.1.(viii)+E.1.(ix))*E.1.(iv)</t>
  </si>
  <si>
    <t>(E.2.(v)+E.2.(vi)+E.2.(vii)+E.2.(viii)+E.2.(ix))*E.2.(iv)</t>
  </si>
  <si>
    <t>(E.3.(v)+E.3.(vi)+E.3.(vii)+E.3.(viii)+E.3.(ix))*E.3.(iv)</t>
  </si>
  <si>
    <t>(E.4.(v)+E.4.(vi)+E.4.(vii)+E.4.(viii)+E.4.(ix))*E.4.(iv)</t>
  </si>
  <si>
    <t>(E.5.(v)+E.5.(vi)+E.5.(vii)+E.5.(viii)+E.5.(ix)+E.5.(x))*E.5.(iv)</t>
  </si>
  <si>
    <t>(E.6.(v)+E.6.(vi)+E.6.(vii)+E.6.(viii)+E.6.(ix))*E.6.(iv)</t>
  </si>
  <si>
    <t>IF(OR(C.2.2(i)="yes"),D.1(xi)+D.2(xi)+D.7(xi)+D.8(xi)+D.10(xi)+D.11(xi),D.1(xi)+D.2(xi)+D.7(xi)+D.8(xi)))</t>
  </si>
  <si>
    <t>D.1(xi)+D.2(xi)+D.7(xi)+D.8(xi)+D.10(xi)+D.11(xi)</t>
  </si>
  <si>
    <t>IF(OR(C.2.5(i)="yes"),D.1.(xii)+D.2.(xii)+D.7(xiii)+D.8.(xiii)+D.10.(xiii)+D.11.(xiii),D.1.(xiii)+D.2.(xiii)+D.7(xiii)+D.8.(xiii))</t>
  </si>
  <si>
    <t>,D.1.(xii)+D.2.(xii)+D.7(xiii)+D.8.(xiii)</t>
  </si>
  <si>
    <t>Notified Baseline SEC</t>
  </si>
  <si>
    <t xml:space="preserve">Notified Target SEC </t>
  </si>
  <si>
    <t>Toe/Ton</t>
  </si>
  <si>
    <t>Form- Se2 modified'!I987*E6/10^3</t>
  </si>
  <si>
    <t>Form- Se2 modified'!I988*E7/10^3</t>
  </si>
  <si>
    <t>Form- Se2 modified'!I989*E8/10^3</t>
  </si>
  <si>
    <t>('Form- Se2 modified'!I991*F5/10)+'Form -Se2modified'!I992</t>
  </si>
  <si>
    <t>('Form- Se2 modified'!I994*F5/10)+'Form -Se2modified'!I995</t>
  </si>
  <si>
    <t>('Form- Se2 modified'!I999*F5/10)+'Form -Se2modified'!I1000</t>
  </si>
  <si>
    <t>('Form- Se2 modified'!I1003*F5/10)+'Form -Se2modified'!I1004</t>
  </si>
  <si>
    <t>sum(C:17 to C:24)</t>
  </si>
  <si>
    <t>(9)</t>
  </si>
  <si>
    <t xml:space="preserve">(22)AY X (10)AY </t>
  </si>
  <si>
    <t>if[(5)AY=0, {(11)AY+(12)AY} X 2717 X 1000/10^6, otherwise {(11)AY+(12)AY} X (5)AY X 1000/10^7]</t>
  </si>
  <si>
    <t>Se2 Form-1 C.1(xvii)</t>
  </si>
  <si>
    <t>Se2 Form-1 C.2.1(iii)</t>
  </si>
  <si>
    <t>Se2 Form-1 C.2.2(iii)</t>
  </si>
  <si>
    <t>Se2 Form-1 C.2.3(iii)</t>
  </si>
  <si>
    <t>Se2 Form-1 C.2.4(iii)</t>
  </si>
  <si>
    <t>Se2 Form-1 C.2.5(iii)</t>
  </si>
  <si>
    <t>Se2 Form-1 C.2.6(iii)</t>
  </si>
  <si>
    <t>Se2 Form-1 C.2.6.1(iii)</t>
  </si>
  <si>
    <t>Se2 Form-1 C.2.6</t>
  </si>
  <si>
    <t>Se2 Form-1 C.2.8</t>
  </si>
  <si>
    <t>Se2 Form-1 H.1</t>
  </si>
  <si>
    <t>Se2 Form-1 H.6</t>
  </si>
  <si>
    <t>Se2 Form-1 H.2</t>
  </si>
  <si>
    <t>Se2 Form-1 H.3</t>
  </si>
  <si>
    <t>Se2 Form-1 H.4</t>
  </si>
  <si>
    <t>Se2 Form-1 H.5</t>
  </si>
  <si>
    <t>Se2 Form-1 C.2.2(iv)</t>
  </si>
  <si>
    <t>Se2 Form-1 C.2.3(iv)</t>
  </si>
  <si>
    <t>Se2 Form-1 C.2.4(iv)</t>
  </si>
  <si>
    <t>Se2 Form-1 C.2.5(iv)</t>
  </si>
  <si>
    <t>Se2 Form-1 C.2.6(iv)</t>
  </si>
  <si>
    <t>A.3-A.9</t>
  </si>
  <si>
    <t>A.4-A.9</t>
  </si>
  <si>
    <t>A.5-A.9</t>
  </si>
  <si>
    <t>A.6-A.9</t>
  </si>
  <si>
    <t>A.7-A.9</t>
  </si>
  <si>
    <t>B.1*100/C</t>
  </si>
  <si>
    <t>B.2*100/C</t>
  </si>
  <si>
    <t>B.3*100/C</t>
  </si>
  <si>
    <t>B.5*100/C</t>
  </si>
  <si>
    <t>B.6*100/C</t>
  </si>
  <si>
    <t>B.7*100/C</t>
  </si>
  <si>
    <t>B.4*100/C</t>
  </si>
  <si>
    <t xml:space="preserve">Total Electricity Consumption With in plant </t>
  </si>
  <si>
    <t>(B)</t>
  </si>
  <si>
    <t>Net Electricity Genration till new line/ Unit attains 70% Capacity Utilisation</t>
  </si>
  <si>
    <t xml:space="preserve">Steam Generation From Co-Gen till New Line /Unit attains 70% of Capacity Utilisation </t>
  </si>
  <si>
    <t>5.i</t>
  </si>
  <si>
    <t>Steam Specific Energy Consumption</t>
  </si>
  <si>
    <t>Form -Se2-H.6</t>
  </si>
  <si>
    <t>Form -Se2-D.10(iii)</t>
  </si>
  <si>
    <t>Form -Se2-D.11(iii)</t>
  </si>
  <si>
    <t>Form -Se2-E.6 (ii)</t>
  </si>
  <si>
    <t>Form -Se2-C.1(xiv)</t>
  </si>
  <si>
    <t>Form -Se2-C.1(xv)</t>
  </si>
  <si>
    <t>Form -Se2-C.1 (viii)</t>
  </si>
  <si>
    <t>Form -Se2-C.1 (ix)</t>
  </si>
  <si>
    <t>E7</t>
  </si>
  <si>
    <t>E8</t>
  </si>
  <si>
    <t>Summary Sheet -E8</t>
  </si>
  <si>
    <t>DG Net Heat Rate</t>
  </si>
  <si>
    <t>APC of DG</t>
  </si>
  <si>
    <t>Se2 Form-1 C.2.1(v)</t>
  </si>
  <si>
    <t>D.2/(1-E.1)/100</t>
  </si>
  <si>
    <t>D.3/(1-E.2)/100</t>
  </si>
  <si>
    <t>D.4/(1-E.3)/100</t>
  </si>
  <si>
    <t>D.5/(1-E.4)/100</t>
  </si>
  <si>
    <t>D.6/(1-E.5)/100</t>
  </si>
  <si>
    <t>D.7/(1-E.6)/100</t>
  </si>
  <si>
    <t>APC of Co-Gen (Extraction)</t>
  </si>
  <si>
    <t>Weighted Summation of Net Heat Rate w.r.t. generation</t>
  </si>
  <si>
    <t>Co-Gen Gross Heat Rate (Extraction)</t>
  </si>
  <si>
    <t>Gross Heat Rate of CoGen (Extraction)</t>
  </si>
  <si>
    <t>Co-Gen Net Heat Rate (Extraction)</t>
  </si>
  <si>
    <t>% share of Co-Gen (Extracction)</t>
  </si>
  <si>
    <t>G.8</t>
  </si>
  <si>
    <t>Generation Net Heat Rate</t>
  </si>
  <si>
    <t>5.ii</t>
  </si>
  <si>
    <t>Electricity Generation till new line/ Unit attains 70% Capacity Utilisation</t>
  </si>
  <si>
    <t>Steam Generation till new line/ Unit attains 70% Capacity Utilisation</t>
  </si>
  <si>
    <t xml:space="preserve">Pig Iron Production till new line attains 70% of Capacity utilisatiion </t>
  </si>
  <si>
    <t xml:space="preserve">SI from DRI route Production till new line attains 70% of Capacity utilisatiion </t>
  </si>
  <si>
    <t>NF-3 Power Mix-F.8</t>
  </si>
  <si>
    <t>Form -Se2-3.4</t>
  </si>
  <si>
    <t>('Form- Se2 modified'!I983*F10/10)+'Form -Se2modified'!I984</t>
  </si>
  <si>
    <t>('Form- Se2 modified'!I1002*F10/10)</t>
  </si>
  <si>
    <t>('Form- Se2 modified'!I1001*F10/10)</t>
  </si>
  <si>
    <t>A.8-A.9</t>
  </si>
  <si>
    <t>Se2 Form-1 H.7</t>
  </si>
  <si>
    <t>Se2 Form-1 C.2.6.1(iv)</t>
  </si>
  <si>
    <t>D.8/(1-E.7)/100</t>
  </si>
  <si>
    <t>B.8*100/C</t>
  </si>
  <si>
    <t>Weighted  Heat Rate of Plant</t>
  </si>
  <si>
    <t>Normalized Weighted  Heat Rate of Plant</t>
  </si>
  <si>
    <t>C*(H.1-H.2)/10</t>
  </si>
  <si>
    <t>(A.9(BY)-A.9(AY))*(F.2-D.9)/10,(F.5-D.9)</t>
  </si>
  <si>
    <t>Form -Se2-A.15.1.1</t>
  </si>
  <si>
    <t>Form -Se2-A.15.1.4</t>
  </si>
  <si>
    <t>Form -Se2-A.15.1.10</t>
  </si>
  <si>
    <t>Form -Se2-A.15.1.11</t>
  </si>
  <si>
    <t>Form -Se2-A.15.1.12</t>
  </si>
  <si>
    <t>Form -Se2-A.15.1.8</t>
  </si>
  <si>
    <t>7(AY)-7(BY)</t>
  </si>
  <si>
    <t>9(AY)</t>
  </si>
  <si>
    <t>(10)+(11)+(12)</t>
  </si>
  <si>
    <t>Form -Se2-A4.2</t>
  </si>
  <si>
    <t>Form -Se2-A14.5</t>
  </si>
  <si>
    <t>Form -Se2-A14.6</t>
  </si>
  <si>
    <t>Form -Se2-A14.7</t>
  </si>
  <si>
    <t>Form -Se2-C2.2(iii)/10</t>
  </si>
  <si>
    <t>Form -Se2-H.2</t>
  </si>
  <si>
    <t>Form -Se2-K(i)</t>
  </si>
  <si>
    <t>Form -Se2-K(ii)</t>
  </si>
  <si>
    <t>Form -Se2-K(iii)</t>
  </si>
  <si>
    <t>Form -Se2-K(iv)</t>
  </si>
  <si>
    <t>Form -Se2-B3.1</t>
  </si>
  <si>
    <t>Form -Se2-B3.4</t>
  </si>
  <si>
    <t>16(AY)-14(BY)</t>
  </si>
  <si>
    <t>((12)*(15)*(17))/1000</t>
  </si>
  <si>
    <t>(18)(AY)+(10)(AY)</t>
  </si>
  <si>
    <t>Form -Se2-A1.2</t>
  </si>
  <si>
    <t>Form -Se2-A5.2</t>
  </si>
  <si>
    <t>Form -Se2-A6.2</t>
  </si>
  <si>
    <t>Form -Se2-A7.2</t>
  </si>
  <si>
    <t>Form -Se2-A11.2</t>
  </si>
  <si>
    <t>Form -Se2-A8.2</t>
  </si>
  <si>
    <t>Form -Se2-A13.1</t>
  </si>
  <si>
    <t>Form -Se2-A1.13*Summary Sheet-B1+Form-Se2-A.12</t>
  </si>
  <si>
    <t>Form -Se2-A4.10*Summary Sheet-B1+Form-Se2-A4.9</t>
  </si>
  <si>
    <t>Form -Se2-A5.10*Summary Sheet-B1+Form-Se2-A5.9</t>
  </si>
  <si>
    <t>Form -Se2-A6.10*Summary Sheet-B1+Form-Se2-A6.9</t>
  </si>
  <si>
    <t>Form -Se2-A7.10*Summary Sheet-B1+Form-Se2-A7.9</t>
  </si>
  <si>
    <t>Form -Se2-A11.10*Summary Sheet-B1+Form-Se2-A11.9</t>
  </si>
  <si>
    <t>Form -Se2-A8.10*Summary Sheet-B1+Form-Se2-A8.9</t>
  </si>
  <si>
    <t>Form -Se2-A13.10*Summary Sheet-B1+Form-Se2-A13.9</t>
  </si>
  <si>
    <t>(9)/(17)</t>
  </si>
  <si>
    <t>(10)/(17)</t>
  </si>
  <si>
    <t>(11)/(17)</t>
  </si>
  <si>
    <t>(12)/(17)</t>
  </si>
  <si>
    <t>(13)/(17)</t>
  </si>
  <si>
    <t>(14)/(17)</t>
  </si>
  <si>
    <t>(15)/(17)</t>
  </si>
  <si>
    <t>(16)/(17)</t>
  </si>
  <si>
    <t>(18)*(1)</t>
  </si>
  <si>
    <t>(19)*(2)</t>
  </si>
  <si>
    <t>(20)*(3)</t>
  </si>
  <si>
    <t>(21)*(4)</t>
  </si>
  <si>
    <t>(22)*(5)</t>
  </si>
  <si>
    <t>(23)*(6)</t>
  </si>
  <si>
    <t>(24)*(7)</t>
  </si>
  <si>
    <t>(25)*(8)</t>
  </si>
  <si>
    <t>(26)+(27)+(28)+(29)+(30)+(31)+(32)+(33)</t>
  </si>
  <si>
    <t>(3)</t>
  </si>
  <si>
    <t>(4)</t>
  </si>
  <si>
    <t>(5)</t>
  </si>
  <si>
    <t>(7)</t>
  </si>
  <si>
    <t>(6)</t>
  </si>
  <si>
    <t>(11)</t>
  </si>
  <si>
    <t>(12)</t>
  </si>
  <si>
    <t>(13)</t>
  </si>
  <si>
    <t>(14)</t>
  </si>
  <si>
    <t>(15)</t>
  </si>
  <si>
    <t>(37)/(43)</t>
  </si>
  <si>
    <t>(38)/(43)</t>
  </si>
  <si>
    <t>(39)/(43)</t>
  </si>
  <si>
    <t>(40)/(43)</t>
  </si>
  <si>
    <t>(41)/(43)</t>
  </si>
  <si>
    <t>(32)*(44)</t>
  </si>
  <si>
    <t>(33)*(45)</t>
  </si>
  <si>
    <t>(34)*(46)</t>
  </si>
  <si>
    <t>(35)*(47)</t>
  </si>
  <si>
    <t>(36)*(48)</t>
  </si>
  <si>
    <t>(49)+(50)+(51)+(52)+(53)</t>
  </si>
  <si>
    <t>(2)</t>
  </si>
  <si>
    <t>(8)</t>
  </si>
  <si>
    <t>Form -Se2-A10.5.1</t>
  </si>
  <si>
    <t>(10)</t>
  </si>
  <si>
    <t>(16)</t>
  </si>
  <si>
    <t>Form -Se2-A10.5.5*Summary Sheet-B1+Form-Se2-A10.5.4</t>
  </si>
  <si>
    <t>(69)+(70)+(71)+(72)</t>
  </si>
  <si>
    <t>Form -Se2-A12.1.2</t>
  </si>
  <si>
    <t>Form -Se2-A12.2.2</t>
  </si>
  <si>
    <t>Form -Se2-A12.3.2</t>
  </si>
  <si>
    <t>Form -Se2-A12.1.9*Summary Sheet-B1+Form-Se2-A12.1.8</t>
  </si>
  <si>
    <t>Form -Se2-A12.2.9*Summary Sheet-B1+Form-Se2-A12.2.8</t>
  </si>
  <si>
    <t>Form -Se2-A12.3.9*Summary Sheet-B1+Form-Se2-A12.3.8</t>
  </si>
  <si>
    <t>Form-1</t>
  </si>
  <si>
    <t>Details of information regarding Total Energy Consumed and Specific Energy Consumption Per unit of Production
(See Rule 3)</t>
  </si>
  <si>
    <t xml:space="preserve">A. </t>
  </si>
  <si>
    <t>General Details</t>
  </si>
  <si>
    <t xml:space="preserve">i) Year of Establishment </t>
  </si>
  <si>
    <t xml:space="preserve">Sector and Sub-Sector in which the Designated Consumers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</si>
  <si>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</si>
  <si>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</si>
  <si>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</si>
  <si>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</si>
  <si>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</si>
  <si>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</si>
  <si>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</si>
  <si>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</si>
  <si>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</si>
  <si>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</si>
  <si>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 xml:space="preserve">Current Year </t>
  </si>
  <si>
    <t xml:space="preserve"> Tonne</t>
  </si>
  <si>
    <t>Energy Consumption Details of Manufacturing Industries notified as Designated Consumers</t>
  </si>
  <si>
    <t>6. (i)</t>
  </si>
  <si>
    <t>Total Electricity Purchased from Grid/Other Source</t>
  </si>
  <si>
    <t>Million kwh</t>
  </si>
  <si>
    <t>Total Electricity Generated</t>
  </si>
  <si>
    <t xml:space="preserve">Total  Electricity Exported </t>
  </si>
  <si>
    <t>Total Electrical Energy Consumption</t>
  </si>
  <si>
    <t xml:space="preserve">Total Solid Fuel Consumption </t>
  </si>
  <si>
    <t>Total Liquid Fuel Consumption</t>
  </si>
  <si>
    <t>Total Gaseous Fuel Consumption</t>
  </si>
  <si>
    <t>Total Normalized Energy Consumption (Thermal+Electrical)</t>
  </si>
  <si>
    <t>Specific Energy Consumption Details</t>
  </si>
  <si>
    <t>7. i</t>
  </si>
  <si>
    <t>Specific Energy Consumption(Without Normalization)</t>
  </si>
  <si>
    <t>TOE/T</t>
  </si>
  <si>
    <t>Specific Energy Consumption (Normalized)</t>
  </si>
  <si>
    <t>Power Plants notified as Designated Consumer</t>
  </si>
  <si>
    <t>8. i.</t>
  </si>
  <si>
    <t>Total Capacity</t>
  </si>
  <si>
    <t>Unit Configuration</t>
  </si>
  <si>
    <t>No. of units with their capcity</t>
  </si>
  <si>
    <t xml:space="preserve">Annual Gross Generation </t>
  </si>
  <si>
    <t>MU</t>
  </si>
  <si>
    <t xml:space="preserve">Annual Plant Load Factor (PLF) </t>
  </si>
  <si>
    <t>v</t>
  </si>
  <si>
    <t>Station Gross Design Heat Rate</t>
  </si>
  <si>
    <t>vi</t>
  </si>
  <si>
    <t>Station Gross Operative Heat Rate</t>
  </si>
  <si>
    <t>vii</t>
  </si>
  <si>
    <t>viii</t>
  </si>
  <si>
    <t>Operative Net Heat Rate</t>
  </si>
  <si>
    <t>ix</t>
  </si>
  <si>
    <t>Operative Net Heat Rate (Normalized)</t>
  </si>
  <si>
    <t>Sector-Wise Details</t>
  </si>
  <si>
    <t>S.No</t>
  </si>
  <si>
    <t>Name of the Sector</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</si>
  <si>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</si>
  <si>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</si>
  <si>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</si>
  <si>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</si>
  <si>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</si>
  <si>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Cement</t>
  </si>
  <si>
    <t>Sb</t>
  </si>
  <si>
    <t>Chlor-Alkali</t>
  </si>
  <si>
    <t>Sc</t>
  </si>
  <si>
    <t>Fertilizer</t>
  </si>
  <si>
    <t>Sd</t>
  </si>
  <si>
    <t>Iron and Steel</t>
  </si>
  <si>
    <t>Integrated Steel</t>
  </si>
  <si>
    <r>
      <t>Se</t>
    </r>
    <r>
      <rPr>
        <vertAlign val="subscript"/>
        <sz val="11"/>
        <color indexed="8"/>
        <rFont val="Arial"/>
        <family val="2"/>
      </rPr>
      <t>1</t>
    </r>
  </si>
  <si>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</si>
  <si>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</si>
  <si>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</si>
  <si>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</si>
  <si>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</si>
  <si>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</si>
  <si>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</si>
  <si>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</si>
  <si>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</si>
  <si>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</si>
  <si>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</si>
  <si>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</si>
  <si>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</si>
  <si>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</si>
  <si>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Signature:-</t>
  </si>
  <si>
    <t xml:space="preserve">Name of Energy Manager: </t>
  </si>
  <si>
    <t>Registration Number:</t>
  </si>
  <si>
    <t>Full Address:-</t>
  </si>
  <si>
    <t>Seal</t>
  </si>
  <si>
    <t>Iron &amp; Steel (Sponge Iron)</t>
  </si>
  <si>
    <t>i)Year of Establishment</t>
  </si>
  <si>
    <t>Form -Se2-A1.3</t>
  </si>
  <si>
    <t>Form -Se2-A1.4</t>
  </si>
  <si>
    <t>Form -Se2-A1.5</t>
  </si>
  <si>
    <t>Form -Se2-A1.6</t>
  </si>
  <si>
    <t>(A.4)-(A.3)</t>
  </si>
  <si>
    <t>(A.1)-(A.5)</t>
  </si>
  <si>
    <t>(A.2)+(A.5)</t>
  </si>
  <si>
    <t>Form -Se2-A2.2</t>
  </si>
  <si>
    <t>Form -Se2-A2.3</t>
  </si>
  <si>
    <t>Form -Se2-A2.5</t>
  </si>
  <si>
    <t>Form -Se2-A2.6</t>
  </si>
  <si>
    <t>(B.4)-(B.3)</t>
  </si>
  <si>
    <t>(B.1)-(B.5)</t>
  </si>
  <si>
    <t>(B.2)+(B.5)</t>
  </si>
  <si>
    <t>Summary Sheet-B.1</t>
  </si>
  <si>
    <t>Form -Se2-A2.4</t>
  </si>
  <si>
    <t>Form -Se2-A4.7</t>
  </si>
  <si>
    <t>Form -Se2-A4.8</t>
  </si>
  <si>
    <t>Form -Se2-A4.3</t>
  </si>
  <si>
    <t>Form -Se2-A4.4</t>
  </si>
  <si>
    <t>(F.4)-(F.3)</t>
  </si>
  <si>
    <t>(F.1)-(F.5)</t>
  </si>
  <si>
    <t>(F.2)+(F.5)</t>
  </si>
  <si>
    <t>Summary Sheet-B.9</t>
  </si>
  <si>
    <t>Summary Sheet-B.3</t>
  </si>
  <si>
    <t>(H.2)-(H.1)</t>
  </si>
  <si>
    <t>((D.2)(AY)-(D.1)(AY))</t>
  </si>
  <si>
    <t>((D.2)(AY)-(D.1)(BY))</t>
  </si>
  <si>
    <t>Form -Se2-A9.2</t>
  </si>
  <si>
    <t>Form -Se2-A9.9</t>
  </si>
  <si>
    <t>Form -Se2-A9.10</t>
  </si>
  <si>
    <t>J.3*summary sheet-B.1+J.2</t>
  </si>
  <si>
    <t>(A.1)</t>
  </si>
  <si>
    <t>(A.2)</t>
  </si>
  <si>
    <t>(A.3)</t>
  </si>
  <si>
    <t>(A.4)</t>
  </si>
  <si>
    <t>((9)AY x (1)AY)/10</t>
  </si>
  <si>
    <t>Form -Se2-B3.5</t>
  </si>
  <si>
    <t>((B.6)*(C.2))/10^3</t>
  </si>
  <si>
    <t>((B.7)*(C.2))/10^3</t>
  </si>
  <si>
    <t xml:space="preserve">Steel Melting shop </t>
  </si>
  <si>
    <t xml:space="preserve">     </t>
  </si>
  <si>
    <t>(21) X (10)</t>
  </si>
  <si>
    <t xml:space="preserve">Rolling Mill-1 </t>
  </si>
  <si>
    <t>Total Finisied Product (Rolling Mill) [The higher production among the Rolling Mills 1-3 should be filled in  the Rolling Mill-1 for making it as a major product]</t>
  </si>
  <si>
    <t>Note: Additional Mill data sheets are to be attached in the excel form as per above data entry format</t>
  </si>
  <si>
    <t>Electricity Supplied to Grid/Colony/Others from WHRB ST</t>
  </si>
  <si>
    <t>Electricity Exported to Grid/Colony/others from WHRB ST</t>
  </si>
  <si>
    <t>Electricity exported to grid/colony/others from WHRB ST</t>
  </si>
  <si>
    <t>Weighted Net Heat Rate of Generation</t>
  </si>
  <si>
    <t>(14)BY x [(11)BY/(11)AY]</t>
  </si>
  <si>
    <t>Kiln-3/BF3 Production</t>
  </si>
  <si>
    <t>Kiln-3/BF3 Operating Electrical SEC</t>
  </si>
  <si>
    <t>Kiln-3/BF3 Running Hours</t>
  </si>
  <si>
    <t>Kiln-3/BF3 Hot to Hot start</t>
  </si>
  <si>
    <t>Kiln-3/BF3 Hot to Cold stop due to external factor</t>
  </si>
  <si>
    <t>Kiln-3/BF3 Hot to Cold stop due to external factor (Electrical Energy Consumption)</t>
  </si>
  <si>
    <t>Kiln-3/BF3 Cold to Hot start due to external factors</t>
  </si>
  <si>
    <t>Kiln-3/BF3 Cold to Hot start due to external factors (Electrical Energy Consumption)</t>
  </si>
  <si>
    <t>((F.6)*(G.2))/10^6</t>
  </si>
  <si>
    <t>((F.7)*(G.2))/10^6</t>
  </si>
  <si>
    <t>((J.1)*(J.4))/10^6</t>
  </si>
  <si>
    <t>Summary Sheet!B2</t>
  </si>
  <si>
    <t>K.6 x L.2/10^6</t>
  </si>
  <si>
    <t>K.7 x L.2 x/10^6</t>
  </si>
  <si>
    <t>Quantity used as Raw Material</t>
  </si>
  <si>
    <t xml:space="preserve">HotMetal/Pig Iron </t>
  </si>
  <si>
    <t>Total Equivalent product Hot Metal/Pig iron</t>
  </si>
  <si>
    <t xml:space="preserve">Hot Metal/Pig Iron </t>
  </si>
  <si>
    <t>Hot Metal/Pig Iron</t>
  </si>
  <si>
    <t>Hot Metal /Pig Iron</t>
  </si>
  <si>
    <t xml:space="preserve">Other Aux </t>
  </si>
  <si>
    <t>(5)/(8)</t>
  </si>
  <si>
    <t>(6)/(8)</t>
  </si>
  <si>
    <t>(9)*(1)</t>
  </si>
  <si>
    <t>(10)*(2)</t>
  </si>
  <si>
    <t>(11)*(3)</t>
  </si>
  <si>
    <t>(12)+(13)+(14)</t>
  </si>
  <si>
    <t>Hot metal/Pig Iron to Major Product</t>
  </si>
  <si>
    <t>Total Equivalent Product Hot Metal/Pig iron</t>
  </si>
  <si>
    <t>Import Ingot</t>
  </si>
  <si>
    <t>Export Ingot</t>
  </si>
  <si>
    <t>Total Ingot Import</t>
  </si>
  <si>
    <t>Total Ingot Export</t>
  </si>
  <si>
    <t>Total Notional  Energy to be subtracted in assessment year for Intermediary Products</t>
  </si>
  <si>
    <t>Kiln-1/BF1 /SAF1 Production</t>
  </si>
  <si>
    <t>Kiln-1/BF1 /SAF1 Operating Thermal SEC</t>
  </si>
  <si>
    <t>Kiln-1/BF1 /SAF1 Operating Electrical SEC</t>
  </si>
  <si>
    <t>Kiln-1/BF1 /SAF1 Running Hours</t>
  </si>
  <si>
    <t>Kiln-1/BF1 /SAF1 Hot to Hot start</t>
  </si>
  <si>
    <t>Kiln-1/BF1 /SAF1 Hot to Cold stop due to external factor</t>
  </si>
  <si>
    <t>Kiln-1/BF1 /SAF1 Hot to Cold stop due to external factor (Electrical Energy Consumption)</t>
  </si>
  <si>
    <t>Kiln-1/BF1 /SAF1 Cold to Hot start due to external factors</t>
  </si>
  <si>
    <t>Kiln TPH</t>
  </si>
  <si>
    <t>Kiln-1/BF1/SAF1</t>
  </si>
  <si>
    <t>Kiln-3/BF3/SAF3</t>
  </si>
  <si>
    <t>Kiln-2/BF2/SAF2</t>
  </si>
  <si>
    <t>Kiln-4/BF4/SF4</t>
  </si>
  <si>
    <t>Kiln-5/BF5/SF5</t>
  </si>
  <si>
    <t>Kiln-2/BF2/SAF2 Production</t>
  </si>
  <si>
    <t>Kiln-2/BF2/SAF2 Operating Thermal SEC</t>
  </si>
  <si>
    <t>Kiln-2/BF2/SAF2 Operating Electrical SEC</t>
  </si>
  <si>
    <t>Kiln-2/BF2/SAF2 Running Hours</t>
  </si>
  <si>
    <t>Kiln-2/BF2/SAF2Hot to Hot start</t>
  </si>
  <si>
    <t>Kiln-2/BF2/SAF2 Hot to Cold stop due to external factor</t>
  </si>
  <si>
    <t>Kiln-2/BF2/SAF2 Hot to Cold stop due to external factor (Electrical Energy Consumption)</t>
  </si>
  <si>
    <t>Kiln-2/BF2/SAF2 Cold to Hot start due to external factors</t>
  </si>
  <si>
    <t>Kiln-2/BF2/SAF2 Cold to Hot start due to external factors (Electrical Energy Consumption)</t>
  </si>
  <si>
    <t>Kiln-2/BF2/SAF2 Cold to Hot start due to external factors (Thermal Energy Consumption)</t>
  </si>
  <si>
    <t>Kiln-3/BF3/SAF3 Operating Thermal SEC</t>
  </si>
  <si>
    <t>Kiln-4,5,6…../BF4,5,6…/SAF4,5,6…</t>
  </si>
  <si>
    <t xml:space="preserve">Kiln/BF/SAF </t>
  </si>
  <si>
    <t>Normalization Factor for Start/Stop due to external factor</t>
  </si>
  <si>
    <t>Kiln-1/BF1 /SAF1 Cold to Hot start due to external factors taking pruction into account (Electrical Energy Consumption)</t>
  </si>
  <si>
    <t>Kiln-1/BF1 /SAF1 Cold to Hot start due to external factors taking production into account (Thermal Energy Consumption)</t>
  </si>
  <si>
    <t>INSTRUCTION FOR FILLING UP THE FORM-1 &amp; KEEPING RECORDS AND INFORMATION FOR VERIFICATION PROCESS</t>
  </si>
  <si>
    <t>Details</t>
  </si>
  <si>
    <t>Frequency of record</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</si>
  <si>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</si>
  <si>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</si>
  <si>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Please Provide Total annual Installed Production Capacity of Sponge Iron in Tonnes</t>
  </si>
  <si>
    <t>Capacity of Sponge Iron  Plant</t>
  </si>
  <si>
    <t>1) OEM Document of Process line 2) Enviromental Consent to establish/operate document</t>
  </si>
  <si>
    <t>1) Equipment/Section wise capacity document from OEM 2) Capacity calculation document submitted for Enviromental Consent</t>
  </si>
  <si>
    <t>Please Provide Total annual Production of Sponge Iron plant in Tonnes</t>
  </si>
  <si>
    <t xml:space="preserve">Production of  Total Sponge Iron  </t>
  </si>
  <si>
    <t>1) Log Sheet 2) CCR SCADA Report/ Ternds 3) DPR 4) MPR 5) SAP Entry in PP/SD module 6) Excise record (ER1) 7) Annual Report</t>
  </si>
  <si>
    <t>1)Storage Level 2) Feeding Weigh feeders 3) Belt Weigher 4) Solid flow meter 5) Counters</t>
  </si>
  <si>
    <t>Please Provide Total annual Sponge Iron Import</t>
  </si>
  <si>
    <t>Record Opening and Closing stock on daily basis</t>
  </si>
  <si>
    <t>Daily, Monthly</t>
  </si>
  <si>
    <t>1) Inventory Report 2) Excise Document (ER1)3) Stores Entry 4) SAP Entry in MM/PP/SD module</t>
  </si>
  <si>
    <t>Please Provide Total annual Sponge Iron Export</t>
  </si>
  <si>
    <t>Please Provide Total annual Opening Stock ( Sponge Iron)</t>
  </si>
  <si>
    <t>Packing Plant records</t>
  </si>
  <si>
    <t>Please Provide Total annual  Closing Stock ( Sponge Iron)</t>
  </si>
  <si>
    <t>Please Provide Total Number of Kilns in Plant</t>
  </si>
  <si>
    <t>Please Provide Total Kiln Capacity</t>
  </si>
  <si>
    <t>Please Provide Total Thermal energy Used in Sponge Iron</t>
  </si>
  <si>
    <t>1)Fuel Weigh feeder 2) Fuel Flow Meter 3) DPR 4) MPR 5) SAP Entry in MM/PP module</t>
  </si>
  <si>
    <t>1)Storage Level 2) Feeding Weigh feeders 3) Belt Weigher 4) Solid flow meter</t>
  </si>
  <si>
    <t>Please Provide Total Electrical Energy Used in Sponge Iron</t>
  </si>
  <si>
    <t>1) Energy Management System 2) Equipment List Major Eqp section 3) DPR 4) SAP Entry in MM/PP module</t>
  </si>
  <si>
    <t>1)Storage Level 2) Feeding Weigh feeders 3) Belt Weigher 4) Solid flow mete</t>
  </si>
  <si>
    <t>Please Provide Total Dolachar inhouse produced</t>
  </si>
  <si>
    <t>Inhouse Dolachar Production</t>
  </si>
  <si>
    <t>1) Inventory Report 2) Excise Document (ER1) 3) Stores Entry 4) SAP Entry in MM/PP/SD module</t>
  </si>
  <si>
    <t>Please Provide Dolachar Import</t>
  </si>
  <si>
    <t>Purchased Dolachar If Any</t>
  </si>
  <si>
    <t>1) Lab Testing Register 2) Closing and opening stock</t>
  </si>
  <si>
    <t>Please Provide Dolachar Export</t>
  </si>
  <si>
    <t>Exported Dolachar</t>
  </si>
  <si>
    <t>Please Provide Average Gross calorific value of Dolachar</t>
  </si>
  <si>
    <t>Average GCV of Dolachar</t>
  </si>
  <si>
    <t>1) Test report from Supplier 2) Internal Test Report from lab 3) Test report from Government Accridited Lab 4) Standard Value as per Notification</t>
  </si>
  <si>
    <t xml:space="preserve">Lab Register </t>
  </si>
  <si>
    <t>Please Provide Opening Stock ( Dolachar)</t>
  </si>
  <si>
    <t>Please Provide Closing Stock ( Dolachar)</t>
  </si>
  <si>
    <t>Please Provide Coal Fines inhouse produced</t>
  </si>
  <si>
    <t>Please Provide Coal Fines Import</t>
  </si>
  <si>
    <t>Please Provide Coal Fines Export</t>
  </si>
  <si>
    <t>Continuous, Hourly, Daily, Monthly</t>
  </si>
  <si>
    <t>Please Provide Average Gross calorific value of Coal Fines</t>
  </si>
  <si>
    <t>Please Provide Opening Stock ( CoalFines)</t>
  </si>
  <si>
    <t>Please Provide Closing Stock ( Coal Fines)</t>
  </si>
  <si>
    <t>Please Provide Installed Production Capacity of Steel Melting Shop</t>
  </si>
  <si>
    <t xml:space="preserve">Please Provide Steel Melting Shop Production </t>
  </si>
  <si>
    <t>Please Provide Opening Stock</t>
  </si>
  <si>
    <t>Please Provide Closing Stock</t>
  </si>
  <si>
    <t>Please Provide Total Thermal energy Used in Steel Melting Shop</t>
  </si>
  <si>
    <t>Please Provide Electrical Energy Used in Steel Melting Shop</t>
  </si>
  <si>
    <t>Please Provide Ingot Import</t>
  </si>
  <si>
    <t>Please Provide Ingot Export</t>
  </si>
  <si>
    <t>Please Provide Installed Production Capacity of Ferro Chrome</t>
  </si>
  <si>
    <t>Please Provide Total Ferro Chrome Production</t>
  </si>
  <si>
    <t>Please Provide Total Opening Stock</t>
  </si>
  <si>
    <t>Please Provide Total Closing Stock</t>
  </si>
  <si>
    <t xml:space="preserve">Please Provide Thermal energy Used </t>
  </si>
  <si>
    <t>Please Provide Electrical Energy Used</t>
  </si>
  <si>
    <t>Please Provide Ferro Chrome Import</t>
  </si>
  <si>
    <t>Please Provide Ferro Chrome Export</t>
  </si>
  <si>
    <t xml:space="preserve">Please Provide Installed Production Capacity </t>
  </si>
  <si>
    <t>Please Provide Production</t>
  </si>
  <si>
    <t xml:space="preserve">Please Provide Total Thermal energy Used </t>
  </si>
  <si>
    <t>Please Provide Total Electrical Energy Used</t>
  </si>
  <si>
    <t>Please Provide Total FeMn Import</t>
  </si>
  <si>
    <t>Please Provide Total FeMn Export</t>
  </si>
  <si>
    <t>Please Provide Total SiMn Import</t>
  </si>
  <si>
    <t>Please Provide Total SiMn Export</t>
  </si>
  <si>
    <t xml:space="preserve">Please Provide Total Installed Production Capacity </t>
  </si>
  <si>
    <t>Please Provide Total Production</t>
  </si>
  <si>
    <t>Please Provide Ferro Silicon Import</t>
  </si>
  <si>
    <t>Please Provide Ferro Silicon Export</t>
  </si>
  <si>
    <t>Please Provide Pellet Import</t>
  </si>
  <si>
    <t>Please Provide Pellet Export</t>
  </si>
  <si>
    <t>Please Provide Total  Production</t>
  </si>
  <si>
    <t>Please Provide Sinter Import</t>
  </si>
  <si>
    <t>Please Provide Sinter Export</t>
  </si>
  <si>
    <t>Please Provide Total Thermal energy Used (Other than Coking Coal)</t>
  </si>
  <si>
    <t xml:space="preserve">Please Provide Total Electrical Energy Used         </t>
  </si>
  <si>
    <t>Please Provide Total Coke Import</t>
  </si>
  <si>
    <t>Please Provide Total Coke Export</t>
  </si>
  <si>
    <t>Please Provide Total Hot Metal Import</t>
  </si>
  <si>
    <t>Please Provide Total Hot Metal Export</t>
  </si>
  <si>
    <t>Other Aux</t>
  </si>
  <si>
    <t xml:space="preserve">1) Purchase Order for basic rates and taxes 2) Freight document for rates </t>
  </si>
  <si>
    <t xml:space="preserve">Please Provide Total Thermal Energy Used </t>
  </si>
  <si>
    <t>Please Provide Total Pig Iron Import</t>
  </si>
  <si>
    <t>Please Provide Total Pig Iron Export</t>
  </si>
  <si>
    <t>Total Finisied Product (Rolling Mill)</t>
  </si>
  <si>
    <t>Please Provide Total Name of Finish Products (Rolling Mills)</t>
  </si>
  <si>
    <t>Please mention finished Products name</t>
  </si>
  <si>
    <t>Please Provide Total Thermal energy Used in Rolling Mill-1</t>
  </si>
  <si>
    <t>Please Provide Total Electrical Energy Used in Rolling Mill-1</t>
  </si>
  <si>
    <t xml:space="preserve">List of Equipment to be filled up </t>
  </si>
  <si>
    <t>1) Fuel Flow Meter 2) Weigh Feeder 3) Purchase Order document 4) SAP Data in MM module</t>
  </si>
  <si>
    <t>Monthly</t>
  </si>
  <si>
    <t>Energy Meter Readings of each project activity  with list of equipment installed under each activity from 1st Apr to 31st March</t>
  </si>
  <si>
    <t>1) EMS 2) Energy Meter 3) Addition Equipment List with capacity and running load  3) Purchase Order document 4) SAP Data in MM module</t>
  </si>
  <si>
    <t>Solid/Liquid/Gaseous Fuel consumption of each project activity with list of equipment under each activity installed from 1st Apr to 31st March</t>
  </si>
  <si>
    <t>1) EMS 2) Energy Meter 3) Addition Equipment List with capacity and running load</t>
  </si>
  <si>
    <t xml:space="preserve">Please Provide Boiler Type </t>
  </si>
  <si>
    <t>1) OEM Document</t>
  </si>
  <si>
    <t>Please Provide Rated Capacity</t>
  </si>
  <si>
    <t xml:space="preserve">1) OEM document on Boiler Capacity 2) Predicted performance Data (PPD) for Boiler 3) Environmental Consent to Operate </t>
  </si>
  <si>
    <t>1) Capacity calculation submitted for Environmental Consent</t>
  </si>
  <si>
    <t xml:space="preserve">Please Provide Steam Generation </t>
  </si>
  <si>
    <t>1) Log Sheet 2) DCS/ SCADA Trend 3) DGR 4)MGR 5) SAP Entry in PP/PM Module</t>
  </si>
  <si>
    <t>1) Steam Flow Meter 2) Process steam Consumption report 3) Log Book</t>
  </si>
  <si>
    <t>Please Provide Running Hours</t>
  </si>
  <si>
    <t>Please Provide Type of Waste Heat</t>
  </si>
  <si>
    <t>Please Provide Designed Pressure</t>
  </si>
  <si>
    <t>1) DGR 2) DCS/SCADA Trends</t>
  </si>
  <si>
    <t>1) Field Pressure Meter</t>
  </si>
  <si>
    <t>Please Provide Design Temperature</t>
  </si>
  <si>
    <t>1) Field Temperature Meter</t>
  </si>
  <si>
    <t>Please Provide Design Efficiency</t>
  </si>
  <si>
    <t>yearly</t>
  </si>
  <si>
    <t>1) OEM document on Boiler Efficiency 2) Predicted performance Data (PPD) for Boiler</t>
  </si>
  <si>
    <t>1) Design Calculation</t>
  </si>
  <si>
    <t>Please Provide Total Coal Consumption</t>
  </si>
  <si>
    <t>1) Weigh Feeder 2) Solid flow Meter 3) Coal Storage register 4) Storage Level</t>
  </si>
  <si>
    <t>Please Provide GCV of Coal</t>
  </si>
  <si>
    <t>Daily, Monthly, Yearly</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</si>
  <si>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CPP/Cogen Fuel, for Process Fuel 1 sample test in a quarter for Proximate Analysis) 3) Purchase Order, where guaranteed GCV range is mentioned</t>
  </si>
  <si>
    <t>1) Lab Register on Fuel Testing for Proximate Analysis 2) Calibration Record of instrument used for testing</t>
  </si>
  <si>
    <t>Please Provide Type of Fuel - 2 Name : Consumption</t>
  </si>
  <si>
    <t>1) DGR 2) MGR 3) CPP/Cogen Log Sheet 4) SAP Entry in MM/PP/FI module 5) Annual Report</t>
  </si>
  <si>
    <t>1)Belt Weigher before Fuel Bunker</t>
  </si>
  <si>
    <t>Please Provide GCV of any Fuel -2</t>
  </si>
  <si>
    <t>1) DGR 2) MGR 3) Lab Test Report</t>
  </si>
  <si>
    <t>Please Provide Type of Fuel - 3 Name : Consumption</t>
  </si>
  <si>
    <t>Please Provide GCV of any Fuel -3</t>
  </si>
  <si>
    <t>Please Provide Type of Fuel - 4 Name : Consumption</t>
  </si>
  <si>
    <t>Please Provide GCV of any Fuel -4</t>
  </si>
  <si>
    <t>Please Provide Feed water Temperature</t>
  </si>
  <si>
    <t>Please Provide Operating Efficiency</t>
  </si>
  <si>
    <t>1) Indirect Method or Direct method calculation</t>
  </si>
  <si>
    <t>Please Provide SH Steam outlet Pressure (Operating)</t>
  </si>
  <si>
    <t>Please Provide SH Steam outlet Temperature (Operating)</t>
  </si>
  <si>
    <t>1) Field Temp. Meter</t>
  </si>
  <si>
    <t>Please Provide SH Steam Enthalpy (Operating)</t>
  </si>
  <si>
    <t>1) Steam Table</t>
  </si>
  <si>
    <t>Yearly</t>
  </si>
  <si>
    <t>Please Provide annual Purchased Electricity from Grid (SEB)</t>
  </si>
  <si>
    <t>1) Monthly Electricity Bills from Grid 2) Internal Meter reading records for grid incomer</t>
  </si>
  <si>
    <t>Energy Management System</t>
  </si>
  <si>
    <t>Please Provide Renawble Energy (through Wheeling)</t>
  </si>
  <si>
    <t>Please Provide Electricity from CPP located outside from plant boundary (Through Wheeling)</t>
  </si>
  <si>
    <t xml:space="preserve">1) Open Access records 2) Electricity Bills (for Wheeling) </t>
  </si>
  <si>
    <t>Please Provide annual Renewable purchase Obligation of Plant (RPO) (Solar &amp; Non-Solar)</t>
  </si>
  <si>
    <t>1) Renewal Purchase Obligation document</t>
  </si>
  <si>
    <t xml:space="preserve">Please Provide annual Renewable Purchase obligation of plant (RPO) (Solar &amp; Non-Solar) </t>
  </si>
  <si>
    <t>Please provide Renewal Energy Generator Capacity in MW as approved by MNRE</t>
  </si>
  <si>
    <t xml:space="preserve">Please Provide Quantum of Renewable Energy Certificates (REC) obtained as a Renewal Energy Generator (Solar &amp; Non-Solar) </t>
  </si>
  <si>
    <t>The quantity of exported power ( partially or fully) on which Renewable Energy Certificates have been earned by Designated Consumer in the assessment year under REC mechanism shall  be treated as Exported power and normalization will apply. However, the normalized power export will not qualify for issue of Energy Saving Certificates under PAT Scheme.</t>
  </si>
  <si>
    <t>Lot,Yearly</t>
  </si>
  <si>
    <t>1) Renewable Energy Certificates</t>
  </si>
  <si>
    <t>Please provide Quantum of Energy sold interms of  preferential tariff under REC Mechanism in MWh</t>
  </si>
  <si>
    <t>The quantity of exported power (partially or fully) from Renewable energy which has been sold at a preferential tariff by the Designated consumer in the assessment year under REC mechanism shall be treated as Exported power. However, the normalized power export will not qualify for issue of Energy Saving Certificates under PAT Scheme.</t>
  </si>
  <si>
    <t>Lot, Yearly</t>
  </si>
  <si>
    <t>1) Power Purchase Agreement (PPA) for the capacity related to such generation to sell electricity at preferential tariff determined by the Appropriate Commission</t>
  </si>
  <si>
    <t xml:space="preserve">Please Provide Plant Connected Load </t>
  </si>
  <si>
    <t>1) L-Form document 2) Electrical Inspectorate record</t>
  </si>
  <si>
    <t>1) Total connected Load (TCL) of Plant 2) Equipment List</t>
  </si>
  <si>
    <t>Please Provide Contract demand with utility</t>
  </si>
  <si>
    <t>1) Monthly Electricity Bills from Utility</t>
  </si>
  <si>
    <t xml:space="preserve">Please fill Saving Target in TOE/ton of product as per PAT scheme Notification </t>
  </si>
  <si>
    <t>S.O 687(E), 30th March, 2012</t>
  </si>
  <si>
    <t>Please fill Equivalent Major Product Output in tonnes as per PAT scheme Notification</t>
  </si>
  <si>
    <t>Please mention plan is Grid Connected or Not, through Drop Down</t>
  </si>
  <si>
    <t xml:space="preserve">Please select through dropdown </t>
  </si>
  <si>
    <t>Please provide Install Capacity of DG sets in MW</t>
  </si>
  <si>
    <t xml:space="preserve">1) OEM document for capacity 2) Rating plate of Generator </t>
  </si>
  <si>
    <t>1) Capacity Enhancement document</t>
  </si>
  <si>
    <t>Please provide gross unit generation from DG sets in Lakh kWh.</t>
  </si>
  <si>
    <t>Continuous, Hourly, daily, Monthly</t>
  </si>
  <si>
    <t>1) Daily Power Report 2) Monthly Power Report 3) DG main energy meter reading record 4) Energy Managemen System data</t>
  </si>
  <si>
    <t>1)Electrical Shift log book 2) Utility Shift Log book</t>
  </si>
  <si>
    <t>Please Provide Designed Heat Rate in kcal/kWh</t>
  </si>
  <si>
    <t xml:space="preserve">1) OEM document on designed heat rate </t>
  </si>
  <si>
    <t>Please provide DG Auxilliary Power Consumption for Baseline Year and Assessment year in %</t>
  </si>
  <si>
    <t>1) Daily Power Report 2) Monthly Power Report 3) CPP main energy meter reading record 4) Energy Managemen System data</t>
  </si>
  <si>
    <t>1) Energy Meter 2) Equipment List</t>
  </si>
  <si>
    <t>Please provide annual running hours of DG sets.</t>
  </si>
  <si>
    <t>1) Daily Power Report 2) Monthly Power Report 3) DG hour meter reading record 4)  Energy Managemen System data</t>
  </si>
  <si>
    <t>Please mention plan is Grid Connected or Not , through Drop Down</t>
  </si>
  <si>
    <t>Please Provide Installed Capacity (C ) in MW</t>
  </si>
  <si>
    <t>Please Provide Annual Gross Unit generation in Lakh kWh</t>
  </si>
  <si>
    <t>Please provide Auxilliary Power Consumption for Baseline Year and Assessment year in %</t>
  </si>
  <si>
    <t>Please provide Plant Load Factor (PLF) in %</t>
  </si>
  <si>
    <t xml:space="preserve">Please provide annual running hours </t>
  </si>
  <si>
    <t>1) Daily Power Report 2) Monthly Power Report 3) CPP hour meter reading record 4)  Energy Managemen System data</t>
  </si>
  <si>
    <t xml:space="preserve">Please provide annual Running hours </t>
  </si>
  <si>
    <t>1) Daily Power Report 2) Monthly Power Report 3) Gas turbine hour meter reading record 4)  Energy Managemen System data</t>
  </si>
  <si>
    <t>1) Daily Power Report 2) Monthly Power Report 3) Gas Genrator hour meter reading record 4)  Energy Managemen System data</t>
  </si>
  <si>
    <t>1) Daily Power Report 2) Monthly Power Report 3)  hour meter reading record 4)  Energy Managemen System data</t>
  </si>
  <si>
    <t>Please provide whether your Co-Gen is connected to grid or not by selecting Yes/No</t>
  </si>
  <si>
    <t>Please provide installed capacity of all the Units in MW.</t>
  </si>
  <si>
    <t xml:space="preserve">1) Capacity Enhancement document 2) R&amp;M document </t>
  </si>
  <si>
    <t>Please provide gross unit generation of all the Units in Lakh kWh.</t>
  </si>
  <si>
    <t>1) Daily Generation Report 2) Monthly Generation Report 3) CPP main energy meter reading record 4) Energy Managemen System data</t>
  </si>
  <si>
    <t>1) Energy Meter</t>
  </si>
  <si>
    <t>Please provide auxiliary power consumption (APC) in %.</t>
  </si>
  <si>
    <t>1) Daily Power Report 2) Monthly Power Report 3) CoGen main energy meter reading record 4) Energy Managemen System data</t>
  </si>
  <si>
    <t>Please provide Design Heat Rate of Cogen Units in kcal/kWh.</t>
  </si>
  <si>
    <t>1) OEM document on designed heat rate</t>
  </si>
  <si>
    <t>1) PG test documement</t>
  </si>
  <si>
    <t>Please provide annual running hours of Cogen units.</t>
  </si>
  <si>
    <t>1) Daily Generation Report 2) Monthly Generation  Report 3)  Energy Managemen System data</t>
  </si>
  <si>
    <t xml:space="preserve">1) Break down report 3) Operators Shift Register </t>
  </si>
  <si>
    <t>Please provide the Enthalpy of the Input Steam in kCal/kg</t>
  </si>
  <si>
    <t xml:space="preserve">1) Cogen Log Sheet 2) Operaters log Register 3) Daily generation Report 4) Monthly Generation Report 5)  Energy Managemen System data 6) SAP </t>
  </si>
  <si>
    <t>1) Operator's Shift Register 2) CPP Break down  analysis Report</t>
  </si>
  <si>
    <t>Please provide the Steam Pressure of the Input Steam in Kg/cm2</t>
  </si>
  <si>
    <t xml:space="preserve">1) CPP Log Sheet 2) Operaters log Register 3) Daily generation Report 4) Monthly Generation Report 5)  Energy Managemen System data 6) SAP </t>
  </si>
  <si>
    <t>Please provide the Steam Temperature of the Input Steam in ⁰C</t>
  </si>
  <si>
    <t>Please provide the Flow rate of the input steam in Tonne per Hour</t>
  </si>
  <si>
    <t>Please provide the Steam Pressure at Extraction 1 in Kg/cm2</t>
  </si>
  <si>
    <t>Please provide the Steam Temperature at Extraction 1in ⁰C</t>
  </si>
  <si>
    <t>Please provide the Enthalpy of the Steam at Extraction 1 in kCal/kg</t>
  </si>
  <si>
    <t>Please provide the Mass Flow rate of the steam at Extraction 2 in Tonne per Hour</t>
  </si>
  <si>
    <t>Please provide the Steam Pressure at Extraction 2 in Kg/cm2</t>
  </si>
  <si>
    <t>Please provide the Steam Temperature at Extraction 2 in ⁰C</t>
  </si>
  <si>
    <t>Please provide the Enthalpy of the Steam at Extraction 2 in kCal/kg</t>
  </si>
  <si>
    <t>Solid Fuel Consumption</t>
  </si>
  <si>
    <t>D.1/D.2/D.3/D.4 / D.5 /D.6/D.7/D.8/D.9/D.10</t>
  </si>
  <si>
    <t>Coal (Indian) / Coal (Imported) /Dolachar/Coal Fines/Met Coke/Coke Breeze/Other Solid Fuel/Biomass and other renewable solid fuel</t>
  </si>
  <si>
    <t xml:space="preserve">Operating Coal Quality- Monthly average of the lots (As Fired Basis),Test Certificate for Coal Analysis including Proximate and Ultimate analysis (Minimum of 4 Samples Test from Government Lab for cross verification quarterly) 
</t>
  </si>
  <si>
    <t>Lot, Daily, Monthly, Quarterly</t>
  </si>
  <si>
    <t>1) Daily Internal Report from Lab on Fuel Proximate Analysis performed on each lot. 2) Test Certificate from Government Accredited lab. (It is desirable that the plant may maintain minimum 4 sample test in a quarter for Proximate and Ultimate Analysis i.e. 16 test certificates in a year for each fuel)  3) Purchase Order, where guaranteed GCV range is mentioned</t>
  </si>
  <si>
    <t>1) Lab Register on Fuel Testing for Proximate Analysis 2) Callibration Record of instrument used for testing</t>
  </si>
  <si>
    <t>Please provide the Quantity Purchased  of solid fuel consumed in Tonne.</t>
  </si>
  <si>
    <t>1) Purchase Order 2) Stores Receipt 3) SAP Entry in MM/PP/FI module 4) Annual Report</t>
  </si>
  <si>
    <t xml:space="preserve">1) Stores Receipt Register </t>
  </si>
  <si>
    <t>Please provide Average Total Moisture contained in solid fuel</t>
  </si>
  <si>
    <t>Lot, Daily, Monthly, Yearly</t>
  </si>
  <si>
    <t>1) Daily Internal Report from Lab on Fuel Proximate Analysis performed on each lot. 2) Purchase Order, where guaranteed % moisture range is mentioned</t>
  </si>
  <si>
    <t>Please provide Quantity of solid fuels Used in Power Generation (CPP) in Tonne</t>
  </si>
  <si>
    <t>1) DPR 2) MPR 3)  Kiln Log Sheet 4) SAP Entry in MM/PP/FI module 5) Annual Report</t>
  </si>
  <si>
    <t>Please provide Quantity of solid fuels Used in Power Generation (Co-Gen) in Tonne</t>
  </si>
  <si>
    <t>Hourly, Daily and Monthly</t>
  </si>
  <si>
    <t>Please provide Quantity of solid fuels Used in Power Generation (WHRB) in Tonne</t>
  </si>
  <si>
    <t>Please provide Quantity of solid fuels Used in Process in Tonne</t>
  </si>
  <si>
    <t>Solid waste</t>
  </si>
  <si>
    <t>Please provide the gross calorific value of solid waste in kcal/kg.</t>
  </si>
  <si>
    <t>1) DPR 2) MPR 3)  CPP Log Sheet 4) SAP Entry in MM/PP/FI module 5) Annual Report</t>
  </si>
  <si>
    <t xml:space="preserve">E.1/E.2/E.3/E.4 / E.5 </t>
  </si>
  <si>
    <t>FO/LSHS/HSHS/HSD/LDO</t>
  </si>
  <si>
    <t>Please provide the Gross Calorific Value  of Liquid fuel in kcal/kg.</t>
  </si>
  <si>
    <t>Lot, Montly, Yearly</t>
  </si>
  <si>
    <t>Please provide the Quantity Purchased  of Liquid fuel consumed in kilo Litre.</t>
  </si>
  <si>
    <t>Stores Receipt</t>
  </si>
  <si>
    <t>Please provide Quantity of Liquid fuels Used in Power Generation (DG Set) in kilo Litre</t>
  </si>
  <si>
    <t>1) Daily Generation Report 2) Monthly Generation Report 3) DG Log Sheet 4) SAP Entry in MM/PP/FI module 5) Annual Report</t>
  </si>
  <si>
    <t>Flow Meter, Dip measurement in day tank</t>
  </si>
  <si>
    <t>Please provide Quantity of Liquid fuels Used in Power Generation (CPP) in kilo Litre</t>
  </si>
  <si>
    <t>Please provide Quantity of Liquid fuels Used in Power Generation (Co-Gen) in kilo Litre</t>
  </si>
  <si>
    <t>1) Daily Generation Report 2) Monthly Generation Report 3)  CPP Log Sheet 4) SAP Entry in MM/PP/FI module 5) Annual Report</t>
  </si>
  <si>
    <t>Please provide Quantity of Liquid fuels Used in Power Generation (WHRB) in kilo Litre</t>
  </si>
  <si>
    <t>1) DPR 2) MPR 3)  Kiln Log Sheet  4) SAP Entry in MM/PP/FI module 5) Annual Report</t>
  </si>
  <si>
    <t>Please provide Quantity of Liquid fuels Used in Process in kilo Litre</t>
  </si>
  <si>
    <t>Please provide Quanitity Purchased  in kilo Litre</t>
  </si>
  <si>
    <t>Please provide Average Density in kg/ Litre</t>
  </si>
  <si>
    <t>Please provide Quantity of solid fuels Used in Power Generation (DG) in kilo Litre</t>
  </si>
  <si>
    <t>Please provide Quantity of solid fuels Used in Power Generation (CPP) in kilo Litre</t>
  </si>
  <si>
    <t>Please provide Quantity of solid fuels Used in Power Generation (Co-Gen) in kilo Litre</t>
  </si>
  <si>
    <t>Please provide Quantity of solid fuels Used in Power Generation (WHRB) in kilo Litre</t>
  </si>
  <si>
    <t>Please provide Quantity of solid fuels Used in Process in kilo Litre</t>
  </si>
  <si>
    <t>Compressed Natural Gas CNG/PNG/LNG/Propane/CBMG</t>
  </si>
  <si>
    <t>Please provide landed cost of Gaseous Fuel i.e. Basic Cost+All Taxes + Freight. The landed cost of last purchase order in the financial year</t>
  </si>
  <si>
    <t>Please provide the gross calorific value of CNG in kcal/SCM.</t>
  </si>
  <si>
    <t>Lot, Monthly, Yearly</t>
  </si>
  <si>
    <t>1) Test report from Supplier 2) Test report from Government Accridited Lab 3) Standard Value as per Notification</t>
  </si>
  <si>
    <t>Please provide the annual CNG quantity purchase in million SCM.</t>
  </si>
  <si>
    <t>Lot, Dailiy, Monthly, Yearly</t>
  </si>
  <si>
    <t>Gas Meter Reading, Bullet Pressure Reading</t>
  </si>
  <si>
    <t>Please provide the quantity consumed in power generation (GT) in million SCM.</t>
  </si>
  <si>
    <t>Contnuous, Daily, Monthly, Yearly</t>
  </si>
  <si>
    <t>1) Daily Generation Report 2) Monthly Generation Report 3) GG Log Sheet 4) SAP Entry in MM/PP/FI module 5) Annual Report</t>
  </si>
  <si>
    <t>Please provide the quantity consumed in power generation (GG) in million SCM.</t>
  </si>
  <si>
    <t>1)Vehicle Log book 2) Stores Receipt 3) Fuel Dispenser meter reading 3) Work Order for Internal Transportation</t>
  </si>
  <si>
    <t>Please provide the quantity consumed in power generation (Cogen) in million SCM.</t>
  </si>
  <si>
    <t>Please provide the quantity consumed in transportation in million SCM.</t>
  </si>
  <si>
    <t>Please provide the quantity consumed in process heating million SCM</t>
  </si>
  <si>
    <t>Please Provide Thermal Specifc Energy Consumption of Other Products</t>
  </si>
  <si>
    <t>Please Provide  Specifc Energy Consumption of Other Products in kWh/T</t>
  </si>
  <si>
    <t>Please Provide  Specifc Energy Consumption of Sinter in Gcal/tp</t>
  </si>
  <si>
    <t>Please Provide  Specifc Energy Consumption of Sinter in Gcal/tcs</t>
  </si>
  <si>
    <t>Please Provide  Specifc Energy Consumption of Blast Furnace in Gcal/tp</t>
  </si>
  <si>
    <t>Please Provide  Specifc Energy Consumption of Blast Furnace in Gcal/tcs</t>
  </si>
  <si>
    <t>Please provide the Electrical Energy Consumption with list of Project Activites and energy consumed during project activities treated as Construction phase in Lakh kwh</t>
  </si>
  <si>
    <t>Please provide the Thermal Energy Consumption with list of Project Activites and energy consumed during project activities treated as Construction phase in Million kcal converted from different fuel</t>
  </si>
  <si>
    <t xml:space="preserve">DRI/MBF Production till new line attains 70% of Capacity utilisatiion </t>
  </si>
  <si>
    <t xml:space="preserve">SI Production till new line attains 70% of Capacity utilisatiion </t>
  </si>
  <si>
    <t>Please provide the Electrical Energy Consumption with list of unforeseen circumstances consumed in Lakh kWh claimed for Normalisation</t>
  </si>
  <si>
    <t>Unforeseen Circumstances: Situation not under direct or indirect control of pLant management</t>
  </si>
  <si>
    <t>1) Relevent document on Unforeseen Circumstances beyond the control of plant 2) Energy Meter Readings and Power Consumption during the said period of unforeseen circumstances</t>
  </si>
  <si>
    <t>Please provide the Thermal Energy Consumption with list of unforeseen circumstances consumed in Million kcal claimed for Normalisation</t>
  </si>
  <si>
    <t xml:space="preserve">1) Relevant document on Unforeseen Circumstances beyond the control of plant 2) Thermal Energy Consumption record during the said period of unforeseen circumstances  from DPR/Log book/SAP Entry </t>
  </si>
  <si>
    <t>1) Fuel Flow Meter 2) Weigh Feeder</t>
  </si>
  <si>
    <t>Please select from drop down list on availability of documents for Scrap %</t>
  </si>
  <si>
    <t>Please select from drop down list on availability of documents for Start Stop</t>
  </si>
  <si>
    <t>Please select from drop down list on availability of documents for Fuel Quality in CPP &amp; Co-Gen</t>
  </si>
  <si>
    <t>Please select from drop down list on availability of documents for Power Mix</t>
  </si>
  <si>
    <t>Please select from drop down list on availability of documents for Intermediate Product</t>
  </si>
  <si>
    <t xml:space="preserve">Please select from drop down list on availability of documents for Other Factos </t>
  </si>
  <si>
    <t>Weighted average of all 5 boilers</t>
  </si>
  <si>
    <t>C.2.6(vii)*C.2.6(x)-C.2.6(xiii)*C.2.6(xiv)-C.2.6(xvii)*C.2.6(xviii)*1000/((B3.2/100)*C.2.6(iii)*10^5)</t>
  </si>
  <si>
    <t>C.2.6.1(vii)*C.2.6.1(x)-C.2.6.1(xiii)*C.2.6.1(xiv)-C.2.6.1(Xvii)*C.2.6.1(xviii)*1000/((B3.2/100)*C.2.6.1(iii)*10^5)</t>
  </si>
  <si>
    <t>Please fill the data as per colour coding provided  at the bottom of Form Sa1</t>
  </si>
  <si>
    <t>Please provide the Landed Cost of fuel in Rs/Tonne (summation of Basic Cost+Taxes+Freight) of last purchase.</t>
  </si>
  <si>
    <t>Please provide the Gross Calorific Value (As Fired Basis/as provided at the time of Baseline) of solid fuel in kcal/kg.</t>
  </si>
  <si>
    <t>Please provide the Quantity generated within the plant in Tonne.</t>
  </si>
  <si>
    <t>Year1 (20.... 20...)</t>
  </si>
  <si>
    <t>Year2 (20.... 20...)</t>
  </si>
  <si>
    <t>Year 3 /Previous Year (20.... 20...)</t>
  </si>
  <si>
    <t>Baseline Year (Average of Yr 1 , Yr 2 &amp; Yr3)</t>
  </si>
  <si>
    <t>Current/Asssesment/Target Year (20…..20….)</t>
  </si>
  <si>
    <t>d</t>
  </si>
  <si>
    <t>e</t>
  </si>
  <si>
    <t>f</t>
  </si>
  <si>
    <t>g</t>
  </si>
  <si>
    <t>h</t>
  </si>
  <si>
    <t>Pro-forma in which the details to be furnished</t>
  </si>
  <si>
    <t>Item</t>
  </si>
  <si>
    <t xml:space="preserve">Previous Year </t>
  </si>
  <si>
    <t>(1)</t>
  </si>
  <si>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</si>
  <si>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Document related to external factor</t>
  </si>
  <si>
    <t>Market Demand</t>
  </si>
  <si>
    <t>1) Calcined Alumina stock record from Calciner Log book (Refinery) 2)SAP entry in SD and FI module 3) SAP entry in PP module 4) Document related to sales impact of market</t>
  </si>
  <si>
    <t>Grid Failure</t>
  </si>
  <si>
    <t>1) SLDC Reference No. for planned Stoppages from respective Substation 2) Log book record of Main Electrical Substation of Plant 3) DPR 4) MPR 5) SAP entry in PM module of Electrical department</t>
  </si>
  <si>
    <t>Raw Material un-availability</t>
  </si>
  <si>
    <t>1) Material Order copy and denial document from Mines owner 2) SAP entry in MM/FI module on raw material order 3) DPR 4) MPR</t>
  </si>
  <si>
    <t>Natural Disaster</t>
  </si>
  <si>
    <t>1) Supporting Authentic document from Local district Administration 2) Kiln Log Sheet 3) Kiln operators Report book 4) DPR 5) MPR</t>
  </si>
  <si>
    <t>Major change in government policy hampering plant's process system</t>
  </si>
  <si>
    <t>1)Government Notification or Statutory order 2) Authentic document from plant on effect of kiln production due to policy change 3) DPR 4) MPR 5) SAP Entry on production change</t>
  </si>
  <si>
    <t>Unforeseen circumstances/Labour Strike/Lockouts/Social Unrest/Riots</t>
  </si>
  <si>
    <t xml:space="preserve">1) Relevent document on Unforeseen Circumstances beyond the control of plant 2) Energy Meter Readings and Power Consumption during the said period of unforeseen circumstances 3) Thermal Energy Consumption record during the said period of unfreseen circumstances  from DPR/Log book/SAP Entry </t>
  </si>
  <si>
    <t>P</t>
  </si>
  <si>
    <t>The hard copy/Printouts is to be signed by Authorised signatory, if SAP data is used as documents</t>
  </si>
  <si>
    <t>Q</t>
  </si>
  <si>
    <t>Abbreviations</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</si>
  <si>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</si>
  <si>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</si>
  <si>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</si>
  <si>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</si>
  <si>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</si>
  <si>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</si>
  <si>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</si>
  <si>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</si>
  <si>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</si>
  <si>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</si>
  <si>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</si>
  <si>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</si>
  <si>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</si>
  <si>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</si>
  <si>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</si>
  <si>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ii) Registration No (As provided by BEE)</t>
  </si>
  <si>
    <t>B1.1-1.5</t>
  </si>
  <si>
    <t>Boiler 1-5</t>
  </si>
  <si>
    <t>B2.1-2.5</t>
  </si>
  <si>
    <t>Boiler 6-10</t>
  </si>
  <si>
    <t>Kiln Capacity and Operating  SEC, Kiln/BF/SAF/Furnace</t>
  </si>
  <si>
    <t>1) Weigh Bridge 2) Weighing Scale 3) Weight Calculation methodology</t>
  </si>
  <si>
    <t>1) Inventory Record 2) Field Stock  3) Stores Receipt 4) Excise record 5) Annual Financial Report</t>
  </si>
  <si>
    <t xml:space="preserve">1) Weigh Bridge 2) Weighing Scale </t>
  </si>
  <si>
    <t>1) Weigh Feeder 2) Solid Flow Meter</t>
  </si>
  <si>
    <t>1) Test report  2) Internal Test Report from lab 3) Test report from Government Accridited Lab</t>
  </si>
  <si>
    <t>1) Lab Register 2) Callibration Certificate of insterument used for testing</t>
  </si>
  <si>
    <t>Kiln/BF /SAF Production</t>
  </si>
  <si>
    <t>Kiln/BF/SAF Operating Thermal SEC</t>
  </si>
  <si>
    <t>Kiln/BF /SAFOperating Electrical SEC</t>
  </si>
  <si>
    <t>Kiln/BF/SAF Running Hours</t>
  </si>
  <si>
    <t>Kiln/BF /SAF Hot to Hot start</t>
  </si>
  <si>
    <t>Kiln/BF /SAF Hot to Cold stop due to external factor</t>
  </si>
  <si>
    <t>Kiln/BF /SAF Hot to Cold stop due to external factor (Electrical Energy Consumption)</t>
  </si>
  <si>
    <t>Kiln/BF /SAF Cold to Hot start due to external factors</t>
  </si>
  <si>
    <t>Kiln/BF /SAF Cold to Hot start due to external factors taking pruction into account (Electrical Energy Consumption)</t>
  </si>
  <si>
    <t>Kiln/BF /SAF Cold to Hot start due to external factors taking production into account (Thermal Energy Consumption)</t>
  </si>
  <si>
    <t xml:space="preserve"> 1) Log Sheet 2) CCR SCADA Report/ Ternds 3) DPR 4) MPR 5) SAP Entry in MM/PP module</t>
  </si>
  <si>
    <t xml:space="preserve">1)Fuel Weighfeeder 2) Fuel Flow Meter 3) DPR 4) MPR 5) SAP Entry in MM/PP module </t>
  </si>
  <si>
    <r>
      <rPr>
        <b/>
        <sz val="11"/>
        <color indexed="8"/>
        <rFont val="Calibri"/>
        <family val="2"/>
      </rPr>
      <t xml:space="preserve">External Factor: </t>
    </r>
    <r>
      <rPr>
        <sz val="11"/>
        <color theme="1"/>
        <rFont val="Calibri"/>
        <family val="2"/>
      </rPr>
      <t>Market Demand, Grid Failure (Where CPP is not Sync with Grid), Raw material unavailability, Natural Disaster, Rioting or Social unrest, Major change in government policy hampering plant's process system, Any unforeseen circumstances not controlled by plant management</t>
    </r>
  </si>
  <si>
    <t>For records and cross checking</t>
  </si>
  <si>
    <t>1)Storage Level 2) Feeding Weighhfeeders 3) Belt Weigher 4) Solid flow meter</t>
  </si>
  <si>
    <t xml:space="preserve">1) Energy Management System 2) Equipment List Furnace section 3) DPR 4) SAP Entry in MM/PP module  </t>
  </si>
  <si>
    <t xml:space="preserve">1)Electical Meter Record for Furnace section </t>
  </si>
  <si>
    <t>1) Furnace Log sheet  2) DPR 3) MPR 4) Refer Sr. No: P 5) CCR Trends</t>
  </si>
  <si>
    <t>1)Furnace Shift operator's Log Register 2) Breakdown report</t>
  </si>
  <si>
    <t>1) Energy Meter Reading for Furnace Section 2) Furnace Log sheet   3) DPR 4) MPR 5) Refer Sr. No: P 6) CCR SCADA Trends</t>
  </si>
  <si>
    <t>1) Furnace Log sheet  2) Furnace Shift operator's Log Register 3) DPR 4) MPR 5) Refer Sr. No: P 6) CCR SADA Trends</t>
  </si>
  <si>
    <t>1) Furnace Log sheet  2) Furnace Shift operator's Log Register 3) DPR 4) MPR 5) Refer Sr. No: P 6) CCR Trends</t>
  </si>
  <si>
    <t>1) Energy Meter Reading for Furnace Section 2) Furnace Log sheet  3) DPR 4) MPR 5) Refer Sr. No: P 6) CCR Trends</t>
  </si>
  <si>
    <t>1) Furnace Log sheet  2) Furnace Shift operator's Log Register 3) DPR 4) MPR 5) Refer Sr. No: P  6) CCR Trends</t>
  </si>
  <si>
    <t>Total Charge in SMS-Formulae Protected</t>
  </si>
  <si>
    <t>% of Scrap used in SMS -Formulae Protected</t>
  </si>
  <si>
    <t>% of DRI used in SMS -Formulae Protected</t>
  </si>
  <si>
    <t>% of Pig Iron used in SMS -Formulae Protected</t>
  </si>
  <si>
    <t>1) Inventory Record 2) Store Receipt (DRI 3) DPR 4) MPR 5) SAP Entry in SD/PP module 5) Log Book 6) Shift log Register</t>
  </si>
  <si>
    <t>1) Inventory Record 2) Store Receipt (Pig Iron) 3) DPR 4) MPR 5) SAP Entry in SD/PP module 5) Log Book 6) Shift log Register</t>
  </si>
  <si>
    <t xml:space="preserve">1) Inventory Record 2) Store Receipt (Scrap) 3) DPR 4) MPR 5) SAP Entry in SD/PP module 5) Log Book 6) Shift log Register </t>
  </si>
  <si>
    <t>1) Weigh Bridge recors 2) Field Register 3) ) Stores Issue Register</t>
  </si>
  <si>
    <t>1) Daily Generation Report 2) Monthly Generation Report 3) DCS/SCADA Records</t>
  </si>
  <si>
    <t>1) Makeup water Reading 2) Field Steam Flow meter reading</t>
  </si>
  <si>
    <t>Location of sampling and Fuel consumption for AS FIRED Fuel analysis: After the Mill</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</si>
  <si>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 Fuel, for Process Fuel 1 sample test in a quarter for Proximate Analysis)  3) Purchase Order, where guaranteed GCV range is mentioned</t>
  </si>
  <si>
    <t>1) Lab Register on Fuel Testing for Proximate Analysis 2) Callibration Record of instrument used for testing  3) Lab register 4) Lab analysis prcedure documents 5) Sampling methodology document</t>
  </si>
  <si>
    <t>Please Provide FeT in Iron ore</t>
  </si>
  <si>
    <t>Please Provide Ash % in Non Coking Coal</t>
  </si>
  <si>
    <t>Please Provide GCV of Non Coking Coal</t>
  </si>
  <si>
    <t>Please Provide Ash % in Coking Coal</t>
  </si>
  <si>
    <t>Please Provide Hydrogen in coal</t>
  </si>
  <si>
    <t>Please Provide GCV of coal</t>
  </si>
  <si>
    <t>Please Provide Ash %  in coal used in CPP</t>
  </si>
  <si>
    <t>Please Provide Moisture % in coal used in CPP</t>
  </si>
  <si>
    <t>1) Certificate for Registration’ to the concerned Applicant as ‘Eligible Entity’ confirming its entitlement to receive Renewable Energy Certificates for the proposed RE Generation
project</t>
  </si>
  <si>
    <t>Total generation/(Plant capacity x 8.76)</t>
  </si>
  <si>
    <t>1) DPR 2) MPR 3) GCV Test certificate 4) Fuel Receipt 5) Log book</t>
  </si>
  <si>
    <t>1) Weigh Feeders 2) Weigh Bridge</t>
  </si>
  <si>
    <t>1) Energy Meter Readings 2) Energy management System</t>
  </si>
  <si>
    <t>1) DPR 2) MPR 3) Log book 4) daily Power Report</t>
  </si>
  <si>
    <t>1) Lab Test repport (Internal and External)</t>
  </si>
  <si>
    <t xml:space="preserve">Biomass/ Alternate Fuel availability </t>
  </si>
  <si>
    <t>Total Investment in Energy Saving Projects in PAT cycle ( 3 yrs is to be provided) for Year 4</t>
  </si>
  <si>
    <t>Total Equivalent product Hot Metal/Pig Iron</t>
  </si>
  <si>
    <t xml:space="preserve">Notified Specific Energy Consumption </t>
  </si>
  <si>
    <t>Baseline Normalisation</t>
  </si>
  <si>
    <t>NA</t>
  </si>
  <si>
    <r>
      <rPr>
        <sz val="11"/>
        <color indexed="8"/>
        <rFont val="Cambria"/>
        <family val="1"/>
      </rPr>
      <t>⁰C</t>
    </r>
  </si>
  <si>
    <r>
      <t>Data to be filled up in the Excel Sheets- General Information, Form-Se</t>
    </r>
    <r>
      <rPr>
        <b/>
        <vertAlign val="subscript"/>
        <sz val="11"/>
        <color indexed="8"/>
        <rFont val="Calibri"/>
        <family val="2"/>
      </rPr>
      <t>2</t>
    </r>
    <r>
      <rPr>
        <b/>
        <sz val="11"/>
        <color indexed="8"/>
        <rFont val="Calibri"/>
        <family val="2"/>
      </rPr>
      <t>, Annex Addl Eqp List-Env, Annex Project Activities List</t>
    </r>
  </si>
  <si>
    <t>Product 1: Sponge Iron Production</t>
  </si>
  <si>
    <t>Product 2: Steel Melting Shop Production</t>
  </si>
  <si>
    <t>Product 3: Ferro Chrome Production</t>
  </si>
  <si>
    <t>Product 4: FiMN Production</t>
  </si>
  <si>
    <t>Product 5: SiMn Production</t>
  </si>
  <si>
    <t>Product 6: Pig Iron Production</t>
  </si>
  <si>
    <t>Product 7: Ferro Silicon Production</t>
  </si>
  <si>
    <t>Product 8: Rolling Mill Production</t>
  </si>
  <si>
    <t xml:space="preserve">Current  Year    [AY] </t>
  </si>
  <si>
    <r>
      <t>Form-Se</t>
    </r>
    <r>
      <rPr>
        <b/>
        <vertAlign val="subscript"/>
        <sz val="18"/>
        <color indexed="9"/>
        <rFont val="Cambria"/>
        <family val="1"/>
      </rPr>
      <t>2</t>
    </r>
    <r>
      <rPr>
        <b/>
        <sz val="18"/>
        <color indexed="9"/>
        <rFont val="Cambria"/>
        <family val="1"/>
      </rPr>
      <t xml:space="preserve"> ( General Information)</t>
    </r>
  </si>
  <si>
    <r>
      <t>FORM-Se</t>
    </r>
    <r>
      <rPr>
        <b/>
        <vertAlign val="subscript"/>
        <sz val="22"/>
        <color indexed="9"/>
        <rFont val="Cambria"/>
        <family val="1"/>
      </rPr>
      <t xml:space="preserve">2 </t>
    </r>
    <r>
      <rPr>
        <b/>
        <sz val="22"/>
        <color indexed="9"/>
        <rFont val="Cambria"/>
        <family val="1"/>
      </rPr>
      <t>(Details of Production and Energy Consumption)</t>
    </r>
  </si>
  <si>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</si>
  <si>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</si>
  <si>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</si>
  <si>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</si>
  <si>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F.11</t>
  </si>
  <si>
    <t>F.11.1</t>
  </si>
  <si>
    <t>Gas Import</t>
  </si>
  <si>
    <t xml:space="preserve">(ii) </t>
  </si>
  <si>
    <t xml:space="preserve">Weighted Average Gross Calorific Value </t>
  </si>
  <si>
    <t>Gas Quantity (Weighted)</t>
  </si>
  <si>
    <t xml:space="preserve">Thermal Energy for Imported Gas </t>
  </si>
  <si>
    <t>F.11.2</t>
  </si>
  <si>
    <t>Gas Export</t>
  </si>
  <si>
    <t xml:space="preserve">Thermal Energy for Exported Gas </t>
  </si>
  <si>
    <t>F.11.1 (i) x F.11.1 (ii)</t>
  </si>
  <si>
    <t>F.12.1 (i) x F.12.1 (ii)</t>
  </si>
  <si>
    <t>F.11.1 (iii) - F.12.1 (iii)</t>
  </si>
  <si>
    <t>Total thermal Energy for Gas (Import-Export)</t>
  </si>
  <si>
    <t>G.1+G.2+F.11.2(iv)</t>
  </si>
  <si>
    <t>Sponge Iron to Major Product</t>
  </si>
  <si>
    <t>(59)/(64)</t>
  </si>
  <si>
    <t>(60)/(64)</t>
  </si>
  <si>
    <t>(61)/(64)</t>
  </si>
  <si>
    <t>(62)/(64)</t>
  </si>
  <si>
    <t>(65)*(55)</t>
  </si>
  <si>
    <t>(66)*(56)</t>
  </si>
  <si>
    <t>(67)*(57)</t>
  </si>
  <si>
    <t>(68)*(58)</t>
  </si>
  <si>
    <t xml:space="preserve">Other Aux like forging etc not considered in other sections could be included in this section </t>
  </si>
  <si>
    <t>From Waste Heat (SI/CO/BF/Others) used for Power generation/Steam Generation</t>
  </si>
  <si>
    <t>Gas Import/Export (All type of Gaseous Fuel)</t>
  </si>
  <si>
    <t>2007-08</t>
  </si>
  <si>
    <t>2008-09</t>
  </si>
  <si>
    <t>2009-10</t>
  </si>
  <si>
    <t>2014-15</t>
  </si>
  <si>
    <t>SI with SMS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</si>
</sst>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
    <numFmt numFmtId="184" formatCode="0.00000"/>
    <numFmt numFmtId="185" formatCode="0.0000"/>
    <numFmt numFmtId="186" formatCode="0.00000000"/>
    <numFmt numFmtId="187" formatCode="0.0000000"/>
    <numFmt numFmtId="188" formatCode="0.000000"/>
    <numFmt numFmtId="189" formatCode="[h]\.mm"/>
    <numFmt numFmtId="190" formatCode="[$-409]h:mm:ss\ AM/PM"/>
    <numFmt numFmtId="191" formatCode="[$-409]dddd\,\ mmmm\ dd\,\ yyyy"/>
    <numFmt numFmtId="192" formatCode="_(* #,##0_);_(* \(#,##0\);_(* &quot;-&quot;??_);_(@_)"/>
  </numFmts>
  <fonts count="154">
    <font>
      <sz val="11"/>
      <color theme="1"/>
      <name val="Calibri"/>
      <family val="2"/>
    </font>
    <font>
      <sz val="11"/>
      <color indexed="8"/>
      <name val="Calibri"/>
      <family val="2"/>
    </font>
    <font>
      <sz val="8"/>
      <name val="Calibri"/>
      <family val="2"/>
    </font>
    <font>
      <sz val="9"/>
      <name val="Tahoma"/>
      <family val="2"/>
    </font>
    <font>
      <sz val="11"/>
      <color indexed="8"/>
      <name val="Cambria"/>
      <family val="1"/>
    </font>
    <font>
      <b/>
      <sz val="11"/>
      <color indexed="8"/>
      <name val="Cambria"/>
      <family val="1"/>
    </font>
    <font>
      <b/>
      <sz val="11"/>
      <color indexed="10"/>
      <name val="Cambria"/>
      <family val="1"/>
    </font>
    <font>
      <sz val="11"/>
      <name val="Cambria"/>
      <family val="1"/>
    </font>
    <font>
      <b/>
      <sz val="11"/>
      <name val="Cambria"/>
      <family val="1"/>
    </font>
    <font>
      <b/>
      <sz val="10"/>
      <name val="Cambria"/>
      <family val="1"/>
    </font>
    <font>
      <b/>
      <sz val="10"/>
      <color indexed="8"/>
      <name val="Cambria"/>
      <family val="1"/>
    </font>
    <font>
      <b/>
      <sz val="16"/>
      <name val="Cambria"/>
      <family val="1"/>
    </font>
    <font>
      <sz val="10"/>
      <name val="Cambria"/>
      <family val="1"/>
    </font>
    <font>
      <b/>
      <sz val="10"/>
      <color indexed="8"/>
      <name val="Century Gothic"/>
      <family val="2"/>
    </font>
    <font>
      <sz val="10"/>
      <color indexed="8"/>
      <name val="Cambria"/>
      <family val="1"/>
    </font>
    <font>
      <b/>
      <sz val="26"/>
      <color indexed="9"/>
      <name val="Cambria"/>
      <family val="1"/>
    </font>
    <font>
      <b/>
      <sz val="22"/>
      <color indexed="9"/>
      <name val="Cambria"/>
      <family val="1"/>
    </font>
    <font>
      <b/>
      <vertAlign val="subscript"/>
      <sz val="26"/>
      <color indexed="9"/>
      <name val="Cambria"/>
      <family val="1"/>
    </font>
    <font>
      <b/>
      <vertAlign val="subscript"/>
      <sz val="22"/>
      <color indexed="9"/>
      <name val="Cambria"/>
      <family val="1"/>
    </font>
    <font>
      <b/>
      <sz val="11"/>
      <color indexed="8"/>
      <name val="Arial"/>
      <family val="2"/>
    </font>
    <font>
      <sz val="11"/>
      <color indexed="8"/>
      <name val="Arial"/>
      <family val="2"/>
    </font>
    <font>
      <sz val="11"/>
      <name val="Arial"/>
      <family val="2"/>
    </font>
    <font>
      <vertAlign val="subscript"/>
      <sz val="11"/>
      <color indexed="8"/>
      <name val="Arial"/>
      <family val="2"/>
    </font>
    <font>
      <b/>
      <sz val="11"/>
      <color indexed="8"/>
      <name val="Calibri"/>
      <family val="2"/>
    </font>
    <font>
      <b/>
      <vertAlign val="subscript"/>
      <sz val="11"/>
      <color indexed="8"/>
      <name val="Calibri"/>
      <family val="2"/>
    </font>
    <font>
      <b/>
      <sz val="18"/>
      <color indexed="9"/>
      <name val="Cambria"/>
      <family val="1"/>
    </font>
    <font>
      <b/>
      <vertAlign val="subscript"/>
      <sz val="18"/>
      <color indexed="9"/>
      <name val="Cambria"/>
      <family val="1"/>
    </font>
    <font>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3"/>
      <color indexed="8"/>
      <name val="Cambria"/>
      <family val="1"/>
    </font>
    <font>
      <sz val="12"/>
      <name val="Cambria"/>
      <family val="1"/>
    </font>
    <font>
      <b/>
      <i/>
      <sz val="11"/>
      <color indexed="8"/>
      <name val="Cambria"/>
      <family val="1"/>
    </font>
    <font>
      <sz val="11"/>
      <color indexed="10"/>
      <name val="Cambria"/>
      <family val="1"/>
    </font>
    <font>
      <b/>
      <sz val="12"/>
      <color indexed="8"/>
      <name val="Cambria"/>
      <family val="1"/>
    </font>
    <font>
      <b/>
      <sz val="11"/>
      <color indexed="8"/>
      <name val="Century Gothic"/>
      <family val="2"/>
    </font>
    <font>
      <sz val="11"/>
      <color indexed="8"/>
      <name val="Century Gothic"/>
      <family val="2"/>
    </font>
    <font>
      <sz val="14"/>
      <color indexed="8"/>
      <name val="Calibri"/>
      <family val="2"/>
    </font>
    <font>
      <sz val="10"/>
      <name val="Calibri"/>
      <family val="2"/>
    </font>
    <font>
      <sz val="10"/>
      <color indexed="8"/>
      <name val="Calibri"/>
      <family val="2"/>
    </font>
    <font>
      <b/>
      <sz val="10"/>
      <name val="Calibri"/>
      <family val="2"/>
    </font>
    <font>
      <b/>
      <sz val="10"/>
      <color indexed="8"/>
      <name val="Calibri"/>
      <family val="2"/>
    </font>
    <font>
      <b/>
      <sz val="13"/>
      <color indexed="8"/>
      <name val="Cambria"/>
      <family val="1"/>
    </font>
    <font>
      <sz val="9"/>
      <color indexed="8"/>
      <name val="Calibri"/>
      <family val="2"/>
    </font>
    <font>
      <b/>
      <sz val="9"/>
      <color indexed="8"/>
      <name val="Calibri"/>
      <family val="2"/>
    </font>
    <font>
      <b/>
      <sz val="9"/>
      <name val="Calibri"/>
      <family val="2"/>
    </font>
    <font>
      <sz val="9"/>
      <name val="Calibri"/>
      <family val="2"/>
    </font>
    <font>
      <b/>
      <sz val="9"/>
      <color indexed="9"/>
      <name val="Calibri"/>
      <family val="2"/>
    </font>
    <font>
      <sz val="9"/>
      <color indexed="10"/>
      <name val="Calibri"/>
      <family val="2"/>
    </font>
    <font>
      <sz val="10"/>
      <color indexed="8"/>
      <name val="Arial"/>
      <family val="2"/>
    </font>
    <font>
      <i/>
      <sz val="11"/>
      <color indexed="8"/>
      <name val="Cambria"/>
      <family val="1"/>
    </font>
    <font>
      <sz val="18"/>
      <color indexed="8"/>
      <name val="Cambria"/>
      <family val="1"/>
    </font>
    <font>
      <sz val="11"/>
      <name val="Calibri"/>
      <family val="2"/>
    </font>
    <font>
      <b/>
      <sz val="11"/>
      <name val="Calibri"/>
      <family val="2"/>
    </font>
    <font>
      <sz val="11"/>
      <color indexed="30"/>
      <name val="Calibri"/>
      <family val="2"/>
    </font>
    <font>
      <sz val="9"/>
      <color indexed="17"/>
      <name val="Calibri"/>
      <family val="2"/>
    </font>
    <font>
      <b/>
      <sz val="11"/>
      <color indexed="17"/>
      <name val="Calibri"/>
      <family val="2"/>
    </font>
    <font>
      <sz val="11"/>
      <color indexed="17"/>
      <name val="Cambria"/>
      <family val="1"/>
    </font>
    <font>
      <b/>
      <sz val="12"/>
      <color indexed="8"/>
      <name val="Arial"/>
      <family val="2"/>
    </font>
    <font>
      <b/>
      <sz val="16"/>
      <color indexed="9"/>
      <name val="Calibri"/>
      <family val="2"/>
    </font>
    <font>
      <i/>
      <sz val="11"/>
      <color indexed="8"/>
      <name val="Arial"/>
      <family val="2"/>
    </font>
    <font>
      <u val="single"/>
      <sz val="11"/>
      <color indexed="12"/>
      <name val="Cambria"/>
      <family val="1"/>
    </font>
    <font>
      <b/>
      <sz val="14"/>
      <color indexed="8"/>
      <name val="Cambria"/>
      <family val="1"/>
    </font>
    <font>
      <b/>
      <sz val="16"/>
      <color indexed="8"/>
      <name val="Calibri"/>
      <family val="2"/>
    </font>
    <font>
      <b/>
      <sz val="20"/>
      <color indexed="9"/>
      <name val="Calibri"/>
      <family val="2"/>
    </font>
    <font>
      <b/>
      <sz val="18"/>
      <color indexed="8"/>
      <name val="Cambria"/>
      <family val="1"/>
    </font>
    <font>
      <sz val="18"/>
      <color indexed="9"/>
      <name val="Cambria"/>
      <family val="1"/>
    </font>
    <font>
      <sz val="14"/>
      <color indexed="8"/>
      <name val="Cambria"/>
      <family val="1"/>
    </font>
    <font>
      <b/>
      <sz val="18"/>
      <color indexed="9"/>
      <name val="Century Gothic"/>
      <family val="2"/>
    </font>
    <font>
      <sz val="14"/>
      <color indexed="8"/>
      <name val="Century Gothic"/>
      <family val="2"/>
    </font>
    <font>
      <sz val="18"/>
      <color indexed="9"/>
      <name val="Calibri"/>
      <family val="2"/>
    </font>
    <font>
      <b/>
      <sz val="18"/>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3"/>
      <color theme="1"/>
      <name val="Cambria"/>
      <family val="1"/>
    </font>
    <font>
      <b/>
      <sz val="11"/>
      <color theme="1"/>
      <name val="Cambria"/>
      <family val="1"/>
    </font>
    <font>
      <sz val="11"/>
      <color rgb="FF000000"/>
      <name val="Cambria"/>
      <family val="1"/>
    </font>
    <font>
      <b/>
      <sz val="11"/>
      <color theme="1"/>
      <name val="Century Gothic"/>
      <family val="2"/>
    </font>
    <font>
      <sz val="11"/>
      <color theme="1"/>
      <name val="Century Gothic"/>
      <family val="2"/>
    </font>
    <font>
      <sz val="14"/>
      <color theme="1"/>
      <name val="Calibri"/>
      <family val="2"/>
    </font>
    <font>
      <sz val="10"/>
      <color theme="1"/>
      <name val="Cambria"/>
      <family val="1"/>
    </font>
    <font>
      <b/>
      <sz val="10"/>
      <color theme="1"/>
      <name val="Cambria"/>
      <family val="1"/>
    </font>
    <font>
      <sz val="10"/>
      <color theme="1"/>
      <name val="Calibri"/>
      <family val="2"/>
    </font>
    <font>
      <b/>
      <sz val="10"/>
      <color theme="1"/>
      <name val="Calibri"/>
      <family val="2"/>
    </font>
    <font>
      <b/>
      <sz val="13"/>
      <color theme="1"/>
      <name val="Cambria"/>
      <family val="1"/>
    </font>
    <font>
      <sz val="11"/>
      <color theme="1"/>
      <name val="Arial"/>
      <family val="2"/>
    </font>
    <font>
      <sz val="9"/>
      <color theme="1"/>
      <name val="Calibri"/>
      <family val="2"/>
    </font>
    <font>
      <b/>
      <sz val="9"/>
      <color theme="1"/>
      <name val="Calibri"/>
      <family val="2"/>
    </font>
    <font>
      <b/>
      <sz val="9"/>
      <color theme="0"/>
      <name val="Calibri"/>
      <family val="2"/>
    </font>
    <font>
      <sz val="9"/>
      <color rgb="FFFF0000"/>
      <name val="Calibri"/>
      <family val="2"/>
    </font>
    <font>
      <sz val="10"/>
      <color theme="1"/>
      <name val="Arial"/>
      <family val="2"/>
    </font>
    <font>
      <b/>
      <i/>
      <sz val="11"/>
      <color theme="1"/>
      <name val="Cambria"/>
      <family val="1"/>
    </font>
    <font>
      <i/>
      <sz val="11"/>
      <color theme="1"/>
      <name val="Cambria"/>
      <family val="1"/>
    </font>
    <font>
      <sz val="18"/>
      <color theme="1"/>
      <name val="Cambria"/>
      <family val="1"/>
    </font>
    <font>
      <sz val="11"/>
      <color rgb="FF0070C0"/>
      <name val="Calibri"/>
      <family val="2"/>
    </font>
    <font>
      <sz val="9"/>
      <color rgb="FF00B050"/>
      <name val="Calibri"/>
      <family val="2"/>
    </font>
    <font>
      <b/>
      <sz val="11"/>
      <color rgb="FF00B050"/>
      <name val="Calibri"/>
      <family val="2"/>
    </font>
    <font>
      <sz val="11"/>
      <color rgb="FF00B050"/>
      <name val="Cambria"/>
      <family val="1"/>
    </font>
    <font>
      <b/>
      <sz val="12"/>
      <color theme="1"/>
      <name val="Arial"/>
      <family val="2"/>
    </font>
    <font>
      <b/>
      <sz val="11"/>
      <color theme="1"/>
      <name val="Arial"/>
      <family val="2"/>
    </font>
    <font>
      <b/>
      <sz val="12"/>
      <color rgb="FF000000"/>
      <name val="Cambria"/>
      <family val="1"/>
    </font>
    <font>
      <b/>
      <sz val="11"/>
      <color rgb="FF000000"/>
      <name val="Cambria"/>
      <family val="1"/>
    </font>
    <font>
      <sz val="11"/>
      <color rgb="FF000000"/>
      <name val="Arial"/>
      <family val="2"/>
    </font>
    <font>
      <b/>
      <sz val="10"/>
      <color rgb="FF000000"/>
      <name val="Cambria"/>
      <family val="1"/>
    </font>
    <font>
      <b/>
      <sz val="16"/>
      <color theme="0"/>
      <name val="Calibri"/>
      <family val="2"/>
    </font>
    <font>
      <i/>
      <sz val="11"/>
      <color theme="1"/>
      <name val="Arial"/>
      <family val="2"/>
    </font>
    <font>
      <b/>
      <sz val="18"/>
      <color theme="0"/>
      <name val="Cambria"/>
      <family val="1"/>
    </font>
    <font>
      <b/>
      <sz val="14"/>
      <color theme="1"/>
      <name val="Cambria"/>
      <family val="1"/>
    </font>
    <font>
      <u val="single"/>
      <sz val="11"/>
      <color theme="10"/>
      <name val="Cambria"/>
      <family val="1"/>
    </font>
    <font>
      <b/>
      <sz val="16"/>
      <color theme="1"/>
      <name val="Calibri"/>
      <family val="2"/>
    </font>
    <font>
      <b/>
      <sz val="22"/>
      <color theme="0"/>
      <name val="Cambria"/>
      <family val="1"/>
    </font>
    <font>
      <b/>
      <sz val="20"/>
      <color theme="0"/>
      <name val="Calibri"/>
      <family val="2"/>
    </font>
    <font>
      <b/>
      <sz val="26"/>
      <color theme="0"/>
      <name val="Cambria"/>
      <family val="1"/>
    </font>
    <font>
      <b/>
      <sz val="18"/>
      <color theme="1"/>
      <name val="Cambria"/>
      <family val="1"/>
    </font>
    <font>
      <sz val="18"/>
      <color theme="0"/>
      <name val="Cambria"/>
      <family val="1"/>
    </font>
    <font>
      <sz val="14"/>
      <color theme="1"/>
      <name val="Cambria"/>
      <family val="1"/>
    </font>
    <font>
      <b/>
      <sz val="18"/>
      <color theme="0"/>
      <name val="Century Gothic"/>
      <family val="2"/>
    </font>
    <font>
      <sz val="14"/>
      <color theme="1"/>
      <name val="Century Gothic"/>
      <family val="2"/>
    </font>
    <font>
      <sz val="18"/>
      <color theme="0"/>
      <name val="Calibri"/>
      <family val="2"/>
    </font>
    <font>
      <b/>
      <sz val="18"/>
      <color theme="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70C0"/>
        <bgColor indexed="64"/>
      </patternFill>
    </fill>
    <fill>
      <patternFill patternType="solid">
        <fgColor theme="3" tint="0.7999799847602844"/>
        <bgColor indexed="64"/>
      </patternFill>
    </fill>
    <fill>
      <patternFill patternType="solid">
        <fgColor rgb="FFFF99CC"/>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002060"/>
        <bgColor indexed="64"/>
      </patternFill>
    </fill>
    <fill>
      <patternFill patternType="solid">
        <fgColor indexed="45"/>
        <bgColor indexed="64"/>
      </patternFill>
    </fill>
    <fill>
      <patternFill patternType="solid">
        <fgColor theme="0" tint="-0.3499799966812134"/>
        <bgColor indexed="64"/>
      </patternFill>
    </fill>
    <fill>
      <patternFill patternType="solid">
        <fgColor indexed="18"/>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right style="medium"/>
      <top/>
      <bottom/>
    </border>
    <border>
      <left style="medium"/>
      <right>
        <color indexed="63"/>
      </right>
      <top style="medium"/>
      <bottom>
        <color indexed="63"/>
      </bottom>
    </border>
    <border>
      <left/>
      <right/>
      <top style="medium"/>
      <bottom/>
    </border>
    <border>
      <left>
        <color indexed="63"/>
      </left>
      <right style="medium"/>
      <top style="medium"/>
      <bottom>
        <color indexed="63"/>
      </bottom>
    </border>
    <border>
      <left/>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top style="medium"/>
      <bottom style="medium"/>
    </border>
    <border>
      <left style="medium"/>
      <right style="medium"/>
      <top style="medium"/>
      <bottom style="thin"/>
    </border>
    <border>
      <left style="thin"/>
      <right/>
      <top style="medium"/>
      <bottom style="medium"/>
    </border>
    <border>
      <left style="medium"/>
      <right style="medium"/>
      <top style="thin"/>
      <bottom style="thin"/>
    </border>
    <border>
      <left style="medium"/>
      <right style="medium"/>
      <top/>
      <bottom style="medium"/>
    </border>
    <border>
      <left style="thin"/>
      <right style="medium"/>
      <top style="medium"/>
      <bottom style="thin"/>
    </border>
    <border>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color indexed="63"/>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medium"/>
      <right style="thin"/>
      <top style="thin"/>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style="medium"/>
    </border>
    <border>
      <left style="thin"/>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1" fillId="32" borderId="7" applyNumberFormat="0" applyFont="0" applyAlignment="0" applyProtection="0"/>
    <xf numFmtId="0" fontId="102" fillId="27" borderId="8" applyNumberFormat="0" applyAlignment="0" applyProtection="0"/>
    <xf numFmtId="9" fontId="1"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254">
    <xf numFmtId="0" fontId="0" fillId="0" borderId="0" xfId="0" applyFont="1" applyAlignment="1">
      <alignment/>
    </xf>
    <xf numFmtId="0" fontId="7" fillId="0" borderId="10" xfId="0" applyFont="1" applyFill="1" applyBorder="1" applyAlignment="1">
      <alignment horizontal="center" vertical="center" wrapText="1"/>
    </xf>
    <xf numFmtId="0" fontId="106" fillId="0" borderId="0" xfId="0" applyFont="1" applyFill="1" applyAlignment="1">
      <alignment/>
    </xf>
    <xf numFmtId="0" fontId="106" fillId="0" borderId="11" xfId="0" applyFont="1" applyFill="1" applyBorder="1" applyAlignment="1">
      <alignment horizontal="left" vertical="center" wrapText="1" indent="1"/>
    </xf>
    <xf numFmtId="0" fontId="106" fillId="0" borderId="10" xfId="0" applyFont="1" applyFill="1" applyBorder="1" applyAlignment="1">
      <alignment horizontal="left" vertical="center" wrapText="1" indent="1"/>
    </xf>
    <xf numFmtId="0" fontId="106" fillId="0" borderId="10" xfId="0" applyFont="1" applyFill="1" applyBorder="1" applyAlignment="1">
      <alignment horizontal="center" vertical="center"/>
    </xf>
    <xf numFmtId="2" fontId="106" fillId="0" borderId="10" xfId="0" applyNumberFormat="1" applyFont="1" applyFill="1" applyBorder="1" applyAlignment="1">
      <alignment horizontal="center" vertical="center"/>
    </xf>
    <xf numFmtId="0" fontId="106" fillId="0" borderId="12" xfId="0" applyFont="1" applyFill="1" applyBorder="1" applyAlignment="1">
      <alignment horizontal="left" vertical="center" wrapText="1" indent="1"/>
    </xf>
    <xf numFmtId="0" fontId="106" fillId="0" borderId="13" xfId="0" applyFont="1" applyFill="1" applyBorder="1" applyAlignment="1">
      <alignment horizontal="center" vertical="center"/>
    </xf>
    <xf numFmtId="0" fontId="106" fillId="0" borderId="13" xfId="0" applyFont="1" applyFill="1" applyBorder="1" applyAlignment="1">
      <alignment horizontal="left" vertical="center" wrapText="1" indent="1"/>
    </xf>
    <xf numFmtId="0" fontId="106" fillId="0" borderId="14" xfId="0" applyFont="1" applyFill="1" applyBorder="1" applyAlignment="1">
      <alignment horizontal="center" vertical="center"/>
    </xf>
    <xf numFmtId="0" fontId="106" fillId="0" borderId="14" xfId="0" applyFont="1" applyFill="1" applyBorder="1" applyAlignment="1">
      <alignment horizontal="center" vertical="center" wrapText="1"/>
    </xf>
    <xf numFmtId="2" fontId="106" fillId="0" borderId="14" xfId="0" applyNumberFormat="1" applyFont="1" applyFill="1" applyBorder="1" applyAlignment="1">
      <alignment horizontal="center" vertical="center"/>
    </xf>
    <xf numFmtId="0" fontId="107" fillId="0" borderId="0" xfId="0" applyFont="1" applyAlignment="1">
      <alignment vertical="center"/>
    </xf>
    <xf numFmtId="0" fontId="107" fillId="0" borderId="0" xfId="0" applyFont="1" applyAlignment="1">
      <alignment horizontal="left" vertical="center"/>
    </xf>
    <xf numFmtId="0" fontId="107" fillId="0" borderId="0" xfId="0" applyFont="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wrapText="1"/>
    </xf>
    <xf numFmtId="2" fontId="7" fillId="0" borderId="10" xfId="0" applyNumberFormat="1" applyFont="1" applyFill="1" applyBorder="1" applyAlignment="1">
      <alignment horizontal="center" vertical="center"/>
    </xf>
    <xf numFmtId="0" fontId="106" fillId="0" borderId="0" xfId="0" applyFont="1" applyFill="1" applyAlignment="1">
      <alignment vertical="center"/>
    </xf>
    <xf numFmtId="0" fontId="106" fillId="0" borderId="10" xfId="0" applyFont="1" applyFill="1" applyBorder="1" applyAlignment="1">
      <alignment vertical="center"/>
    </xf>
    <xf numFmtId="0" fontId="8"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06" fillId="0" borderId="17" xfId="0" applyFont="1" applyFill="1" applyBorder="1" applyAlignment="1">
      <alignment/>
    </xf>
    <xf numFmtId="0" fontId="106" fillId="0" borderId="0" xfId="0" applyFont="1" applyFill="1" applyBorder="1" applyAlignment="1">
      <alignment/>
    </xf>
    <xf numFmtId="0" fontId="106" fillId="0" borderId="10" xfId="0" applyFont="1" applyFill="1" applyBorder="1" applyAlignment="1">
      <alignment/>
    </xf>
    <xf numFmtId="0" fontId="106" fillId="0" borderId="0" xfId="0" applyFont="1" applyFill="1" applyBorder="1" applyAlignment="1">
      <alignment vertical="center"/>
    </xf>
    <xf numFmtId="0" fontId="106" fillId="0" borderId="17" xfId="0" applyFont="1" applyFill="1" applyBorder="1" applyAlignment="1">
      <alignment vertical="center"/>
    </xf>
    <xf numFmtId="0" fontId="106" fillId="0" borderId="0" xfId="0" applyFont="1" applyFill="1" applyBorder="1" applyAlignment="1">
      <alignment vertical="center"/>
    </xf>
    <xf numFmtId="0" fontId="106" fillId="0" borderId="0" xfId="0" applyFont="1" applyFill="1" applyAlignment="1">
      <alignment vertical="center"/>
    </xf>
    <xf numFmtId="0" fontId="106" fillId="0" borderId="0" xfId="0" applyFont="1" applyFill="1" applyAlignment="1">
      <alignment vertical="center" wrapText="1"/>
    </xf>
    <xf numFmtId="0" fontId="106" fillId="0" borderId="0" xfId="0" applyFont="1" applyFill="1" applyAlignment="1">
      <alignment horizontal="center" vertical="center"/>
    </xf>
    <xf numFmtId="0" fontId="106" fillId="0" borderId="18" xfId="0" applyFont="1" applyFill="1" applyBorder="1" applyAlignment="1">
      <alignment vertical="center"/>
    </xf>
    <xf numFmtId="0" fontId="106" fillId="0" borderId="19" xfId="0" applyFont="1" applyFill="1" applyBorder="1" applyAlignment="1">
      <alignment vertical="center" wrapText="1"/>
    </xf>
    <xf numFmtId="0" fontId="106" fillId="0" borderId="19" xfId="0" applyFont="1" applyFill="1" applyBorder="1" applyAlignment="1">
      <alignment horizontal="center" vertical="center"/>
    </xf>
    <xf numFmtId="0" fontId="106" fillId="0" borderId="19" xfId="0" applyFont="1" applyFill="1" applyBorder="1" applyAlignment="1">
      <alignment vertical="center"/>
    </xf>
    <xf numFmtId="0" fontId="106" fillId="0" borderId="20" xfId="0" applyFont="1" applyFill="1" applyBorder="1" applyAlignment="1">
      <alignment vertical="center" wrapText="1"/>
    </xf>
    <xf numFmtId="0" fontId="106" fillId="0" borderId="21" xfId="0" applyFont="1" applyFill="1" applyBorder="1" applyAlignment="1">
      <alignment vertical="center"/>
    </xf>
    <xf numFmtId="0" fontId="106" fillId="0" borderId="10" xfId="0" applyFont="1" applyFill="1" applyBorder="1" applyAlignment="1">
      <alignment vertical="center"/>
    </xf>
    <xf numFmtId="0" fontId="106" fillId="0" borderId="17" xfId="0" applyFont="1" applyFill="1" applyBorder="1" applyAlignment="1">
      <alignment vertical="center"/>
    </xf>
    <xf numFmtId="0" fontId="5"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106" fillId="0" borderId="10" xfId="0" applyFont="1" applyFill="1" applyBorder="1" applyAlignment="1">
      <alignment vertical="center" wrapText="1"/>
    </xf>
    <xf numFmtId="0" fontId="106"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106" fillId="0" borderId="16" xfId="0" applyFont="1" applyFill="1" applyBorder="1" applyAlignment="1">
      <alignment vertical="center" wrapText="1"/>
    </xf>
    <xf numFmtId="0" fontId="106" fillId="0" borderId="16" xfId="0" applyFont="1" applyFill="1" applyBorder="1" applyAlignment="1">
      <alignment horizontal="center" vertical="center" wrapText="1"/>
    </xf>
    <xf numFmtId="0" fontId="106" fillId="0" borderId="22" xfId="0" applyFont="1" applyFill="1" applyBorder="1" applyAlignment="1">
      <alignment horizontal="center" vertical="center"/>
    </xf>
    <xf numFmtId="2" fontId="46" fillId="0" borderId="15" xfId="0" applyNumberFormat="1" applyFont="1" applyFill="1" applyBorder="1" applyAlignment="1">
      <alignment horizontal="center" wrapText="1"/>
    </xf>
    <xf numFmtId="0" fontId="106" fillId="0" borderId="10" xfId="0" applyFont="1" applyFill="1" applyBorder="1" applyAlignment="1">
      <alignment horizontal="center"/>
    </xf>
    <xf numFmtId="0" fontId="106" fillId="0" borderId="11" xfId="0" applyFont="1" applyFill="1" applyBorder="1" applyAlignment="1">
      <alignment vertical="center"/>
    </xf>
    <xf numFmtId="0" fontId="47" fillId="0" borderId="22" xfId="0" applyFont="1" applyFill="1" applyBorder="1" applyAlignment="1">
      <alignment horizontal="center" vertical="center"/>
    </xf>
    <xf numFmtId="0" fontId="47" fillId="0" borderId="11" xfId="0" applyFont="1" applyFill="1" applyBorder="1" applyAlignment="1">
      <alignment horizontal="left" vertical="center" wrapText="1" indent="1"/>
    </xf>
    <xf numFmtId="0" fontId="47" fillId="0" borderId="10" xfId="0" applyFont="1" applyFill="1" applyBorder="1" applyAlignment="1">
      <alignment horizontal="left" vertical="center" wrapText="1" indent="1"/>
    </xf>
    <xf numFmtId="0" fontId="5" fillId="0" borderId="23" xfId="0" applyFont="1" applyFill="1" applyBorder="1" applyAlignment="1">
      <alignment horizontal="center" vertical="center"/>
    </xf>
    <xf numFmtId="0" fontId="5" fillId="0" borderId="10" xfId="0" applyFont="1" applyFill="1" applyBorder="1" applyAlignment="1">
      <alignment horizontal="left" vertical="center" wrapText="1"/>
    </xf>
    <xf numFmtId="0" fontId="106" fillId="0" borderId="10" xfId="0" applyFont="1" applyFill="1" applyBorder="1" applyAlignment="1">
      <alignment horizontal="center"/>
    </xf>
    <xf numFmtId="0" fontId="106" fillId="0" borderId="14" xfId="0" applyFont="1" applyFill="1" applyBorder="1" applyAlignment="1">
      <alignment horizontal="center"/>
    </xf>
    <xf numFmtId="0" fontId="106" fillId="0" borderId="24" xfId="0" applyFont="1" applyFill="1" applyBorder="1" applyAlignment="1">
      <alignment horizontal="center" vertical="center"/>
    </xf>
    <xf numFmtId="2" fontId="106" fillId="0" borderId="10" xfId="0" applyNumberFormat="1" applyFont="1" applyFill="1" applyBorder="1" applyAlignment="1">
      <alignment horizontal="center"/>
    </xf>
    <xf numFmtId="0" fontId="8" fillId="0" borderId="11"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10" xfId="0" applyFont="1" applyFill="1" applyBorder="1" applyAlignment="1">
      <alignment horizontal="center" vertical="center"/>
    </xf>
    <xf numFmtId="178" fontId="8" fillId="0" borderId="10"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4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16" xfId="0" applyFont="1" applyFill="1" applyBorder="1" applyAlignment="1">
      <alignment horizontal="center" vertical="center"/>
    </xf>
    <xf numFmtId="2" fontId="8" fillId="0" borderId="16" xfId="0" applyNumberFormat="1" applyFont="1" applyFill="1" applyBorder="1" applyAlignment="1">
      <alignment horizontal="center" vertical="center"/>
    </xf>
    <xf numFmtId="2" fontId="8" fillId="0" borderId="26" xfId="0" applyNumberFormat="1" applyFont="1" applyFill="1" applyBorder="1" applyAlignment="1">
      <alignment horizontal="center" vertical="center"/>
    </xf>
    <xf numFmtId="0" fontId="48" fillId="0" borderId="17" xfId="0" applyFont="1" applyFill="1" applyBorder="1" applyAlignment="1">
      <alignment vertical="center"/>
    </xf>
    <xf numFmtId="0" fontId="48" fillId="0" borderId="0" xfId="0" applyFont="1" applyFill="1" applyAlignment="1">
      <alignment vertical="center"/>
    </xf>
    <xf numFmtId="0" fontId="5" fillId="0" borderId="22"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0" xfId="0" applyFont="1" applyFill="1" applyBorder="1" applyAlignment="1">
      <alignment/>
    </xf>
    <xf numFmtId="0" fontId="49" fillId="0" borderId="0" xfId="0" applyFont="1" applyFill="1" applyBorder="1" applyAlignment="1">
      <alignment/>
    </xf>
    <xf numFmtId="0" fontId="49" fillId="0" borderId="0" xfId="0" applyFont="1" applyFill="1" applyBorder="1" applyAlignment="1">
      <alignment horizontal="center"/>
    </xf>
    <xf numFmtId="0" fontId="49" fillId="0" borderId="17" xfId="0" applyFont="1" applyFill="1" applyBorder="1" applyAlignment="1">
      <alignment/>
    </xf>
    <xf numFmtId="0" fontId="10" fillId="0" borderId="0" xfId="0" applyFont="1" applyFill="1" applyBorder="1" applyAlignment="1">
      <alignment horizontal="right"/>
    </xf>
    <xf numFmtId="0" fontId="5" fillId="0" borderId="0" xfId="0" applyFont="1" applyFill="1" applyBorder="1" applyAlignment="1">
      <alignment horizontal="center"/>
    </xf>
    <xf numFmtId="0" fontId="5" fillId="0" borderId="17" xfId="0" applyFont="1" applyFill="1" applyBorder="1" applyAlignment="1">
      <alignment/>
    </xf>
    <xf numFmtId="0" fontId="49" fillId="0" borderId="0" xfId="0" applyFont="1" applyFill="1" applyBorder="1" applyAlignment="1">
      <alignment horizontal="left"/>
    </xf>
    <xf numFmtId="0" fontId="106" fillId="0" borderId="0" xfId="0" applyFont="1" applyFill="1" applyBorder="1" applyAlignment="1">
      <alignment vertical="center" wrapText="1"/>
    </xf>
    <xf numFmtId="0" fontId="106" fillId="0" borderId="0" xfId="0" applyFont="1" applyFill="1" applyBorder="1" applyAlignment="1">
      <alignment horizontal="center" vertical="center"/>
    </xf>
    <xf numFmtId="0" fontId="106" fillId="0" borderId="21" xfId="0" applyFont="1" applyFill="1" applyBorder="1" applyAlignment="1">
      <alignment vertical="center" wrapText="1"/>
    </xf>
    <xf numFmtId="0" fontId="106" fillId="0" borderId="15" xfId="0" applyFont="1" applyFill="1" applyBorder="1" applyAlignment="1">
      <alignment vertical="center"/>
    </xf>
    <xf numFmtId="0" fontId="108" fillId="0" borderId="10" xfId="0" applyFont="1" applyFill="1" applyBorder="1" applyAlignment="1">
      <alignment vertical="center"/>
    </xf>
    <xf numFmtId="0" fontId="108" fillId="33" borderId="10" xfId="0" applyFont="1" applyFill="1" applyBorder="1" applyAlignment="1">
      <alignment horizontal="left" vertical="center"/>
    </xf>
    <xf numFmtId="0" fontId="108" fillId="0" borderId="10" xfId="0" applyFont="1" applyBorder="1" applyAlignment="1">
      <alignment horizontal="left" vertical="center"/>
    </xf>
    <xf numFmtId="2" fontId="108" fillId="33" borderId="10" xfId="0" applyNumberFormat="1" applyFont="1" applyFill="1" applyBorder="1" applyAlignment="1">
      <alignment horizontal="center" vertical="center"/>
    </xf>
    <xf numFmtId="0" fontId="106" fillId="0" borderId="10" xfId="0" applyFont="1" applyBorder="1" applyAlignment="1">
      <alignment horizontal="left" vertical="center"/>
    </xf>
    <xf numFmtId="0" fontId="109" fillId="0" borderId="10" xfId="0" applyFont="1" applyBorder="1" applyAlignment="1">
      <alignment vertical="center" wrapText="1"/>
    </xf>
    <xf numFmtId="2" fontId="106" fillId="0" borderId="10" xfId="0" applyNumberFormat="1" applyFont="1" applyBorder="1" applyAlignment="1">
      <alignment horizontal="center" vertical="center"/>
    </xf>
    <xf numFmtId="0" fontId="106" fillId="0" borderId="10" xfId="0" applyFont="1" applyBorder="1" applyAlignment="1">
      <alignment horizontal="left" vertical="center" wrapText="1"/>
    </xf>
    <xf numFmtId="0" fontId="108" fillId="33" borderId="10" xfId="0" applyFont="1" applyFill="1" applyBorder="1" applyAlignment="1">
      <alignment horizontal="left" vertical="center" wrapText="1"/>
    </xf>
    <xf numFmtId="2" fontId="108" fillId="0" borderId="10" xfId="0" applyNumberFormat="1" applyFont="1" applyBorder="1" applyAlignment="1">
      <alignment horizontal="center" vertical="center"/>
    </xf>
    <xf numFmtId="0" fontId="106" fillId="0" borderId="10" xfId="0" applyFont="1" applyFill="1" applyBorder="1" applyAlignment="1">
      <alignment horizontal="left" vertical="center"/>
    </xf>
    <xf numFmtId="0" fontId="106" fillId="0" borderId="10" xfId="0" applyFont="1" applyFill="1" applyBorder="1" applyAlignment="1">
      <alignment horizontal="left" vertical="center" wrapText="1"/>
    </xf>
    <xf numFmtId="2" fontId="106" fillId="0" borderId="10" xfId="59" applyNumberFormat="1" applyFont="1" applyBorder="1" applyAlignment="1">
      <alignment horizontal="center" vertical="center"/>
    </xf>
    <xf numFmtId="0" fontId="106" fillId="34" borderId="0" xfId="0" applyFont="1" applyFill="1" applyBorder="1" applyAlignment="1">
      <alignment horizontal="left" vertical="center" wrapText="1"/>
    </xf>
    <xf numFmtId="0" fontId="106" fillId="0" borderId="10" xfId="0" applyFont="1" applyFill="1" applyBorder="1" applyAlignment="1">
      <alignment horizontal="center" vertical="center" wrapText="1"/>
    </xf>
    <xf numFmtId="0" fontId="106" fillId="0" borderId="10" xfId="0" applyFont="1" applyBorder="1" applyAlignment="1">
      <alignment horizontal="left" vertical="center" wrapText="1" indent="1"/>
    </xf>
    <xf numFmtId="0" fontId="106" fillId="34" borderId="10" xfId="0" applyFont="1" applyFill="1" applyBorder="1" applyAlignment="1">
      <alignment horizontal="center" vertical="center"/>
    </xf>
    <xf numFmtId="0" fontId="106" fillId="0" borderId="15" xfId="0" applyFont="1" applyBorder="1" applyAlignment="1">
      <alignment horizontal="left" vertical="center" wrapText="1" indent="1"/>
    </xf>
    <xf numFmtId="0" fontId="110" fillId="35" borderId="10" xfId="0" applyFont="1" applyFill="1" applyBorder="1" applyAlignment="1">
      <alignment horizontal="center" vertical="center" wrapText="1"/>
    </xf>
    <xf numFmtId="0" fontId="110" fillId="35" borderId="10" xfId="0" applyFont="1" applyFill="1" applyBorder="1" applyAlignment="1">
      <alignment horizontal="left" vertical="center" wrapText="1"/>
    </xf>
    <xf numFmtId="0" fontId="111" fillId="0" borderId="10" xfId="0" applyFont="1" applyBorder="1" applyAlignment="1">
      <alignment horizontal="center" vertical="center"/>
    </xf>
    <xf numFmtId="0" fontId="111"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108" fillId="0" borderId="10" xfId="0" applyFont="1" applyBorder="1" applyAlignment="1">
      <alignment horizontal="center" vertical="center"/>
    </xf>
    <xf numFmtId="0" fontId="108" fillId="0" borderId="10" xfId="0" applyFont="1" applyBorder="1" applyAlignment="1">
      <alignment horizontal="center" vertical="center" wrapText="1"/>
    </xf>
    <xf numFmtId="0" fontId="108" fillId="0" borderId="0" xfId="0" applyFont="1" applyFill="1" applyAlignment="1">
      <alignment vertical="center"/>
    </xf>
    <xf numFmtId="0" fontId="106" fillId="0" borderId="21" xfId="0" applyFont="1" applyFill="1" applyBorder="1" applyAlignment="1">
      <alignment/>
    </xf>
    <xf numFmtId="0" fontId="110" fillId="33" borderId="10" xfId="0" applyFont="1" applyFill="1" applyBorder="1" applyAlignment="1">
      <alignment horizontal="left"/>
    </xf>
    <xf numFmtId="0" fontId="111" fillId="0" borderId="15" xfId="0" applyFont="1" applyBorder="1" applyAlignment="1">
      <alignment horizontal="center"/>
    </xf>
    <xf numFmtId="0" fontId="111" fillId="0" borderId="27" xfId="0" applyFont="1" applyBorder="1" applyAlignment="1">
      <alignment horizontal="center"/>
    </xf>
    <xf numFmtId="0" fontId="111" fillId="0" borderId="21" xfId="0" applyFont="1" applyBorder="1" applyAlignment="1">
      <alignment horizontal="center"/>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10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8" fillId="36" borderId="10" xfId="0" applyFont="1" applyFill="1" applyBorder="1" applyAlignment="1">
      <alignment horizontal="center" vertical="center"/>
    </xf>
    <xf numFmtId="0" fontId="108" fillId="36" borderId="10" xfId="0" applyFont="1" applyFill="1" applyBorder="1" applyAlignment="1">
      <alignment horizontal="left" vertical="center" wrapText="1" indent="1"/>
    </xf>
    <xf numFmtId="0" fontId="108" fillId="36" borderId="10" xfId="0" applyFont="1" applyFill="1" applyBorder="1" applyAlignment="1">
      <alignment horizontal="center" vertical="center" wrapText="1"/>
    </xf>
    <xf numFmtId="0" fontId="106" fillId="36" borderId="10" xfId="0" applyFont="1" applyFill="1" applyBorder="1" applyAlignment="1">
      <alignment horizontal="center" vertical="center"/>
    </xf>
    <xf numFmtId="0" fontId="108" fillId="36" borderId="15" xfId="0" applyFont="1" applyFill="1" applyBorder="1" applyAlignment="1">
      <alignment horizontal="left" vertical="center" wrapText="1" indent="1"/>
    </xf>
    <xf numFmtId="0" fontId="106" fillId="36" borderId="15" xfId="0" applyFont="1" applyFill="1" applyBorder="1" applyAlignment="1">
      <alignment horizontal="center" vertical="center"/>
    </xf>
    <xf numFmtId="0" fontId="108" fillId="36" borderId="22" xfId="0" applyFont="1" applyFill="1" applyBorder="1" applyAlignment="1" applyProtection="1">
      <alignment horizontal="center" vertical="center"/>
      <protection/>
    </xf>
    <xf numFmtId="0" fontId="108" fillId="36" borderId="10" xfId="0" applyFont="1" applyFill="1" applyBorder="1" applyAlignment="1" applyProtection="1">
      <alignment vertical="center" wrapText="1"/>
      <protection/>
    </xf>
    <xf numFmtId="0" fontId="108" fillId="36" borderId="10" xfId="0" applyFont="1" applyFill="1" applyBorder="1" applyAlignment="1" applyProtection="1">
      <alignment horizontal="center" vertical="center" wrapText="1"/>
      <protection/>
    </xf>
    <xf numFmtId="0" fontId="108" fillId="36" borderId="10" xfId="0" applyFont="1" applyFill="1" applyBorder="1" applyAlignment="1" applyProtection="1">
      <alignment horizontal="center" vertical="center"/>
      <protection/>
    </xf>
    <xf numFmtId="0" fontId="108" fillId="36" borderId="10" xfId="0" applyFont="1" applyFill="1" applyBorder="1" applyAlignment="1" applyProtection="1">
      <alignment horizontal="center" vertical="center"/>
      <protection locked="0"/>
    </xf>
    <xf numFmtId="2" fontId="108" fillId="36" borderId="10" xfId="0" applyNumberFormat="1" applyFont="1" applyFill="1" applyBorder="1" applyAlignment="1" applyProtection="1">
      <alignment horizontal="center" vertical="center"/>
      <protection locked="0"/>
    </xf>
    <xf numFmtId="0" fontId="106" fillId="0" borderId="0" xfId="0" applyFont="1" applyFill="1" applyAlignment="1">
      <alignment/>
    </xf>
    <xf numFmtId="0" fontId="106" fillId="24" borderId="10" xfId="0" applyFont="1" applyFill="1" applyBorder="1" applyAlignment="1">
      <alignment horizontal="left" vertical="center" wrapText="1"/>
    </xf>
    <xf numFmtId="0" fontId="106" fillId="0" borderId="0" xfId="0" applyFont="1" applyFill="1" applyBorder="1" applyAlignment="1">
      <alignment/>
    </xf>
    <xf numFmtId="0" fontId="0"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vertical="center" wrapText="1"/>
      <protection locked="0"/>
    </xf>
    <xf numFmtId="2" fontId="0" fillId="33" borderId="10" xfId="0" applyNumberFormat="1" applyFont="1" applyFill="1" applyBorder="1" applyAlignment="1" applyProtection="1">
      <alignment horizontal="center" vertical="center"/>
      <protection locked="0"/>
    </xf>
    <xf numFmtId="2" fontId="0" fillId="37" borderId="16" xfId="0" applyNumberFormat="1"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left" vertical="center"/>
      <protection locked="0"/>
    </xf>
    <xf numFmtId="0" fontId="108" fillId="36" borderId="15" xfId="0" applyFont="1" applyFill="1" applyBorder="1" applyAlignment="1" applyProtection="1">
      <alignment horizontal="center" vertical="center"/>
      <protection/>
    </xf>
    <xf numFmtId="0" fontId="106" fillId="36" borderId="1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wrapText="1"/>
      <protection locked="0"/>
    </xf>
    <xf numFmtId="2" fontId="0" fillId="0" borderId="29" xfId="0" applyNumberFormat="1"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38" borderId="31" xfId="0" applyFont="1" applyFill="1" applyBorder="1" applyAlignment="1" applyProtection="1">
      <alignment horizontal="center" vertical="center"/>
      <protection/>
    </xf>
    <xf numFmtId="0" fontId="0" fillId="0" borderId="32"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protection/>
    </xf>
    <xf numFmtId="0" fontId="104" fillId="0" borderId="34" xfId="0" applyFont="1" applyBorder="1" applyAlignment="1" applyProtection="1">
      <alignment horizontal="left" vertical="center"/>
      <protection/>
    </xf>
    <xf numFmtId="0" fontId="104" fillId="0" borderId="0" xfId="0" applyFont="1" applyBorder="1" applyAlignment="1" applyProtection="1">
      <alignment horizontal="center" vertical="center" wrapText="1"/>
      <protection locked="0"/>
    </xf>
    <xf numFmtId="0" fontId="104" fillId="0" borderId="0" xfId="0" applyFont="1" applyBorder="1" applyAlignment="1" applyProtection="1">
      <alignment horizontal="center" vertical="center"/>
      <protection locked="0"/>
    </xf>
    <xf numFmtId="0" fontId="104" fillId="0" borderId="0" xfId="0" applyFont="1" applyBorder="1" applyAlignment="1" applyProtection="1">
      <alignment vertical="center"/>
      <protection locked="0"/>
    </xf>
    <xf numFmtId="0" fontId="104" fillId="0" borderId="30" xfId="0" applyFont="1" applyBorder="1" applyAlignment="1" applyProtection="1">
      <alignment vertical="center"/>
      <protection locked="0"/>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104" fillId="0" borderId="0" xfId="0" applyFont="1" applyFill="1" applyBorder="1" applyAlignment="1" applyProtection="1">
      <alignment horizontal="center" vertical="center" wrapText="1"/>
      <protection locked="0"/>
    </xf>
    <xf numFmtId="0" fontId="104" fillId="0" borderId="0" xfId="0" applyFont="1" applyFill="1" applyBorder="1" applyAlignment="1" applyProtection="1">
      <alignment horizontal="center" vertical="center"/>
      <protection locked="0"/>
    </xf>
    <xf numFmtId="0" fontId="104" fillId="0" borderId="0" xfId="0" applyFont="1" applyFill="1" applyBorder="1" applyAlignment="1" applyProtection="1">
      <alignment vertical="center"/>
      <protection locked="0"/>
    </xf>
    <xf numFmtId="0" fontId="104" fillId="0" borderId="30" xfId="0" applyFont="1" applyFill="1" applyBorder="1" applyAlignment="1" applyProtection="1">
      <alignment vertical="center"/>
      <protection locked="0"/>
    </xf>
    <xf numFmtId="0" fontId="0" fillId="37" borderId="31" xfId="0" applyFont="1" applyFill="1" applyBorder="1" applyAlignment="1" applyProtection="1">
      <alignment horizontal="center" vertical="center"/>
      <protection/>
    </xf>
    <xf numFmtId="2" fontId="0" fillId="39" borderId="36" xfId="0" applyNumberFormat="1" applyFont="1" applyFill="1" applyBorder="1" applyAlignment="1" applyProtection="1">
      <alignment horizontal="center" vertical="center"/>
      <protection/>
    </xf>
    <xf numFmtId="0" fontId="104" fillId="0" borderId="0" xfId="0" applyFont="1" applyFill="1" applyBorder="1" applyAlignment="1" applyProtection="1">
      <alignment horizontal="center" vertical="center" wrapText="1"/>
      <protection/>
    </xf>
    <xf numFmtId="2" fontId="104" fillId="0" borderId="0" xfId="0" applyNumberFormat="1" applyFont="1" applyFill="1" applyBorder="1" applyAlignment="1" applyProtection="1">
      <alignment horizontal="center" vertical="center" wrapText="1"/>
      <protection/>
    </xf>
    <xf numFmtId="0" fontId="10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5" fillId="40" borderId="22" xfId="0" applyFont="1" applyFill="1" applyBorder="1" applyAlignment="1">
      <alignment horizontal="center" vertical="center"/>
    </xf>
    <xf numFmtId="0" fontId="5" fillId="40" borderId="11"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10" xfId="0" applyFont="1" applyFill="1" applyBorder="1" applyAlignment="1">
      <alignment horizontal="center" vertical="center"/>
    </xf>
    <xf numFmtId="2" fontId="5" fillId="40" borderId="14" xfId="0" applyNumberFormat="1" applyFont="1" applyFill="1" applyBorder="1" applyAlignment="1">
      <alignment horizontal="center" vertical="center" wrapText="1"/>
    </xf>
    <xf numFmtId="0" fontId="108" fillId="40" borderId="0" xfId="0" applyFont="1" applyFill="1" applyBorder="1" applyAlignment="1">
      <alignment horizontal="center" vertical="center" wrapText="1"/>
    </xf>
    <xf numFmtId="0" fontId="109" fillId="0" borderId="10" xfId="0" applyFont="1" applyBorder="1" applyAlignment="1">
      <alignment vertical="center" wrapText="1"/>
    </xf>
    <xf numFmtId="0" fontId="0" fillId="0" borderId="0" xfId="0" applyAlignment="1">
      <alignment horizontal="center"/>
    </xf>
    <xf numFmtId="0" fontId="0" fillId="36" borderId="10" xfId="0" applyFill="1" applyBorder="1" applyAlignment="1">
      <alignment horizontal="center"/>
    </xf>
    <xf numFmtId="0" fontId="0" fillId="0" borderId="10" xfId="0" applyFont="1" applyBorder="1" applyAlignment="1" applyProtection="1">
      <alignment horizontal="center" vertical="center" wrapText="1"/>
      <protection/>
    </xf>
    <xf numFmtId="2" fontId="0" fillId="39" borderId="16" xfId="0" applyNumberFormat="1" applyFont="1" applyFill="1" applyBorder="1" applyAlignment="1" applyProtection="1">
      <alignment horizontal="center" vertical="center"/>
      <protection/>
    </xf>
    <xf numFmtId="0" fontId="0" fillId="0" borderId="14" xfId="0" applyFont="1" applyBorder="1" applyAlignment="1" applyProtection="1">
      <alignment horizontal="center" vertical="center" wrapText="1"/>
      <protection locked="0"/>
    </xf>
    <xf numFmtId="0" fontId="0" fillId="0" borderId="0" xfId="0" applyFill="1" applyAlignment="1">
      <alignment/>
    </xf>
    <xf numFmtId="0" fontId="0" fillId="2" borderId="1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104" fillId="36" borderId="22" xfId="0" applyFont="1" applyFill="1" applyBorder="1" applyAlignment="1" applyProtection="1">
      <alignment horizontal="center" vertical="center"/>
      <protection/>
    </xf>
    <xf numFmtId="0" fontId="104" fillId="36" borderId="10" xfId="0" applyFont="1" applyFill="1" applyBorder="1" applyAlignment="1" applyProtection="1">
      <alignment horizontal="center" vertical="center" wrapText="1"/>
      <protection/>
    </xf>
    <xf numFmtId="0" fontId="104" fillId="36" borderId="10" xfId="0" applyFont="1" applyFill="1" applyBorder="1" applyAlignment="1" applyProtection="1">
      <alignment vertical="center" wrapText="1"/>
      <protection locked="0"/>
    </xf>
    <xf numFmtId="0" fontId="104" fillId="36" borderId="14" xfId="0" applyFont="1" applyFill="1" applyBorder="1" applyAlignment="1" applyProtection="1">
      <alignment vertical="center" wrapText="1"/>
      <protection locked="0"/>
    </xf>
    <xf numFmtId="0" fontId="0" fillId="0" borderId="0" xfId="0" applyAlignment="1">
      <alignment wrapText="1"/>
    </xf>
    <xf numFmtId="0" fontId="7" fillId="0" borderId="27"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locked="0"/>
    </xf>
    <xf numFmtId="0" fontId="108" fillId="36" borderId="10" xfId="0" applyFont="1" applyFill="1" applyBorder="1" applyAlignment="1">
      <alignment vertical="center"/>
    </xf>
    <xf numFmtId="0" fontId="108" fillId="36" borderId="15" xfId="0" applyFont="1" applyFill="1" applyBorder="1" applyAlignment="1">
      <alignment horizontal="center" vertical="center"/>
    </xf>
    <xf numFmtId="0" fontId="0" fillId="36" borderId="27" xfId="0" applyFont="1" applyFill="1" applyBorder="1" applyAlignment="1" applyProtection="1">
      <alignment horizontal="center" vertical="center"/>
      <protection/>
    </xf>
    <xf numFmtId="0" fontId="0" fillId="36" borderId="10"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locked="0"/>
    </xf>
    <xf numFmtId="2" fontId="0" fillId="36" borderId="16" xfId="0" applyNumberFormat="1" applyFont="1" applyFill="1" applyBorder="1" applyAlignment="1" applyProtection="1">
      <alignment horizontal="center" vertical="center"/>
      <protection/>
    </xf>
    <xf numFmtId="0" fontId="0" fillId="36" borderId="15" xfId="0" applyFont="1" applyFill="1" applyBorder="1" applyAlignment="1" applyProtection="1">
      <alignment horizontal="center" vertical="center" wrapText="1"/>
      <protection locked="0"/>
    </xf>
    <xf numFmtId="0" fontId="104" fillId="36" borderId="27" xfId="0" applyFont="1" applyFill="1" applyBorder="1" applyAlignment="1" applyProtection="1">
      <alignment horizontal="center" vertical="center"/>
      <protection/>
    </xf>
    <xf numFmtId="0" fontId="104" fillId="36" borderId="10" xfId="0" applyFont="1" applyFill="1" applyBorder="1" applyAlignment="1" applyProtection="1">
      <alignment horizontal="center" vertical="center" wrapText="1"/>
      <protection locked="0"/>
    </xf>
    <xf numFmtId="2" fontId="104" fillId="36" borderId="16" xfId="0" applyNumberFormat="1" applyFont="1" applyFill="1" applyBorder="1" applyAlignment="1" applyProtection="1">
      <alignment horizontal="center" vertical="center"/>
      <protection/>
    </xf>
    <xf numFmtId="0" fontId="104" fillId="36" borderId="15" xfId="0" applyFont="1" applyFill="1" applyBorder="1" applyAlignment="1" applyProtection="1">
      <alignment horizontal="center" vertical="center" wrapText="1"/>
      <protection locked="0"/>
    </xf>
    <xf numFmtId="0" fontId="104" fillId="0" borderId="0" xfId="0" applyFont="1" applyFill="1" applyAlignment="1">
      <alignment/>
    </xf>
    <xf numFmtId="0" fontId="104" fillId="36" borderId="0" xfId="0" applyFont="1" applyFill="1" applyAlignment="1">
      <alignment/>
    </xf>
    <xf numFmtId="0" fontId="104" fillId="36" borderId="10" xfId="0" applyFont="1" applyFill="1" applyBorder="1" applyAlignment="1">
      <alignment horizontal="center" vertical="top" wrapText="1"/>
    </xf>
    <xf numFmtId="0" fontId="104" fillId="36" borderId="10" xfId="0" applyFont="1" applyFill="1" applyBorder="1" applyAlignment="1">
      <alignment vertical="top" wrapText="1"/>
    </xf>
    <xf numFmtId="0" fontId="104" fillId="36" borderId="10" xfId="0" applyFont="1" applyFill="1" applyBorder="1" applyAlignment="1">
      <alignment vertical="top"/>
    </xf>
    <xf numFmtId="0" fontId="104" fillId="36" borderId="10" xfId="0" applyFont="1" applyFill="1" applyBorder="1" applyAlignment="1">
      <alignment horizontal="center" vertical="top"/>
    </xf>
    <xf numFmtId="0" fontId="0" fillId="36" borderId="10" xfId="0" applyFill="1" applyBorder="1" applyAlignment="1">
      <alignment/>
    </xf>
    <xf numFmtId="0" fontId="0" fillId="0" borderId="16" xfId="0" applyFill="1" applyBorder="1" applyAlignment="1">
      <alignment vertical="center" wrapText="1"/>
    </xf>
    <xf numFmtId="0" fontId="0" fillId="0" borderId="10" xfId="0" applyFont="1" applyBorder="1" applyAlignment="1" applyProtection="1">
      <alignment horizontal="center"/>
      <protection/>
    </xf>
    <xf numFmtId="0" fontId="112" fillId="0" borderId="10" xfId="0" applyFont="1" applyBorder="1" applyAlignment="1" applyProtection="1">
      <alignment horizontal="center" vertical="center"/>
      <protection/>
    </xf>
    <xf numFmtId="0" fontId="104" fillId="35" borderId="10" xfId="0" applyFont="1" applyFill="1" applyBorder="1" applyAlignment="1" applyProtection="1">
      <alignment horizontal="center" vertical="center"/>
      <protection/>
    </xf>
    <xf numFmtId="0" fontId="104" fillId="35" borderId="10" xfId="0" applyFont="1" applyFill="1" applyBorder="1" applyAlignment="1" applyProtection="1">
      <alignment horizontal="left" vertical="center"/>
      <protection/>
    </xf>
    <xf numFmtId="0" fontId="104" fillId="35" borderId="10" xfId="0" applyFont="1" applyFill="1" applyBorder="1" applyAlignment="1" applyProtection="1">
      <alignment horizontal="center" vertical="center" wrapText="1"/>
      <protection/>
    </xf>
    <xf numFmtId="2" fontId="104"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2"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2" fontId="0" fillId="0" borderId="16" xfId="0" applyNumberFormat="1" applyFont="1" applyBorder="1" applyAlignment="1" applyProtection="1">
      <alignment horizontal="center" vertical="center"/>
      <protection/>
    </xf>
    <xf numFmtId="0" fontId="0" fillId="33" borderId="16" xfId="0" applyFont="1" applyFill="1" applyBorder="1" applyAlignment="1" applyProtection="1">
      <alignment vertical="center" wrapText="1"/>
      <protection/>
    </xf>
    <xf numFmtId="0" fontId="0" fillId="0" borderId="13" xfId="0" applyFont="1" applyBorder="1" applyAlignment="1" applyProtection="1">
      <alignment horizontal="left" vertical="center"/>
      <protection/>
    </xf>
    <xf numFmtId="2" fontId="0" fillId="0" borderId="13" xfId="0" applyNumberFormat="1" applyFont="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104" fillId="35" borderId="10" xfId="0" applyFont="1" applyFill="1" applyBorder="1" applyAlignment="1" applyProtection="1">
      <alignment horizontal="left" vertical="center" wrapText="1"/>
      <protection/>
    </xf>
    <xf numFmtId="2" fontId="0" fillId="35" borderId="10" xfId="0" applyNumberFormat="1" applyFont="1" applyFill="1" applyBorder="1" applyAlignment="1" applyProtection="1">
      <alignment horizontal="center" vertical="center"/>
      <protection/>
    </xf>
    <xf numFmtId="2" fontId="104" fillId="35" borderId="10" xfId="0" applyNumberFormat="1"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104" fillId="35" borderId="10" xfId="0" applyFont="1" applyFill="1" applyBorder="1" applyAlignment="1" applyProtection="1">
      <alignment vertical="center"/>
      <protection/>
    </xf>
    <xf numFmtId="1" fontId="104" fillId="35" borderId="10" xfId="0" applyNumberFormat="1" applyFont="1" applyFill="1" applyBorder="1" applyAlignment="1" applyProtection="1">
      <alignment vertical="center"/>
      <protection/>
    </xf>
    <xf numFmtId="2" fontId="104" fillId="35" borderId="10" xfId="0" applyNumberFormat="1" applyFont="1" applyFill="1" applyBorder="1" applyAlignment="1" applyProtection="1">
      <alignment vertical="center"/>
      <protection/>
    </xf>
    <xf numFmtId="0" fontId="104" fillId="35" borderId="10" xfId="0" applyFont="1" applyFill="1" applyBorder="1" applyAlignment="1" applyProtection="1">
      <alignment vertical="center" wrapText="1"/>
      <protection/>
    </xf>
    <xf numFmtId="2" fontId="104" fillId="35" borderId="15" xfId="0" applyNumberFormat="1" applyFont="1" applyFill="1" applyBorder="1" applyAlignment="1" applyProtection="1">
      <alignment horizontal="center" vertical="center"/>
      <protection/>
    </xf>
    <xf numFmtId="2" fontId="104" fillId="35" borderId="27" xfId="0" applyNumberFormat="1" applyFont="1" applyFill="1" applyBorder="1" applyAlignment="1" applyProtection="1">
      <alignment vertical="center"/>
      <protection/>
    </xf>
    <xf numFmtId="2" fontId="104" fillId="35" borderId="21" xfId="0"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53" fillId="0" borderId="0" xfId="0" applyFont="1" applyAlignment="1" applyProtection="1">
      <alignment horizontal="center" vertical="center"/>
      <protection/>
    </xf>
    <xf numFmtId="0" fontId="53" fillId="0" borderId="0" xfId="0" applyFont="1" applyAlignment="1" applyProtection="1">
      <alignment vertical="center"/>
      <protection/>
    </xf>
    <xf numFmtId="0" fontId="0" fillId="0" borderId="0" xfId="0" applyAlignment="1" applyProtection="1" quotePrefix="1">
      <alignment horizontal="center" vertical="center"/>
      <protection/>
    </xf>
    <xf numFmtId="0" fontId="0" fillId="0" borderId="0" xfId="0" applyAlignment="1" applyProtection="1">
      <alignment/>
      <protection/>
    </xf>
    <xf numFmtId="2" fontId="104" fillId="0" borderId="10" xfId="0" applyNumberFormat="1" applyFont="1" applyBorder="1" applyAlignment="1" applyProtection="1">
      <alignment horizontal="center" vertical="center"/>
      <protection/>
    </xf>
    <xf numFmtId="0" fontId="108" fillId="36" borderId="10" xfId="0" applyFont="1" applyFill="1" applyBorder="1" applyAlignment="1" applyProtection="1">
      <alignment vertical="center" wrapText="1"/>
      <protection/>
    </xf>
    <xf numFmtId="0" fontId="106" fillId="0" borderId="10" xfId="0" applyFont="1" applyBorder="1" applyAlignment="1" applyProtection="1">
      <alignment vertical="center" wrapText="1"/>
      <protection/>
    </xf>
    <xf numFmtId="0" fontId="106" fillId="0" borderId="16" xfId="0" applyFont="1" applyFill="1" applyBorder="1" applyAlignment="1" applyProtection="1">
      <alignment vertical="center" wrapText="1"/>
      <protection/>
    </xf>
    <xf numFmtId="0" fontId="106" fillId="0" borderId="10" xfId="0" applyFont="1" applyFill="1" applyBorder="1" applyAlignment="1" applyProtection="1">
      <alignment vertical="center" wrapText="1"/>
      <protection/>
    </xf>
    <xf numFmtId="0" fontId="108" fillId="0" borderId="22" xfId="0" applyFont="1" applyFill="1" applyBorder="1" applyAlignment="1" applyProtection="1">
      <alignment horizontal="center" vertical="center"/>
      <protection/>
    </xf>
    <xf numFmtId="0" fontId="108" fillId="0" borderId="10" xfId="0" applyFont="1" applyFill="1" applyBorder="1" applyAlignment="1" applyProtection="1">
      <alignment vertical="center" wrapText="1"/>
      <protection/>
    </xf>
    <xf numFmtId="0" fontId="108" fillId="0" borderId="10" xfId="0" applyFont="1" applyFill="1" applyBorder="1" applyAlignment="1" applyProtection="1">
      <alignment horizontal="center" vertical="center" wrapText="1"/>
      <protection/>
    </xf>
    <xf numFmtId="0" fontId="108" fillId="0" borderId="10" xfId="0" applyFont="1" applyFill="1" applyBorder="1" applyAlignment="1" applyProtection="1">
      <alignment horizontal="center" vertical="center"/>
      <protection/>
    </xf>
    <xf numFmtId="0" fontId="108" fillId="0" borderId="15" xfId="0" applyFont="1" applyFill="1" applyBorder="1" applyAlignment="1" applyProtection="1">
      <alignment horizontal="center" vertical="center"/>
      <protection locked="0"/>
    </xf>
    <xf numFmtId="2" fontId="108" fillId="0" borderId="15" xfId="0" applyNumberFormat="1" applyFont="1" applyFill="1" applyBorder="1" applyAlignment="1" applyProtection="1">
      <alignment horizontal="center" vertical="center"/>
      <protection locked="0"/>
    </xf>
    <xf numFmtId="0" fontId="108" fillId="0" borderId="21" xfId="0" applyFont="1" applyFill="1" applyBorder="1" applyAlignment="1" applyProtection="1">
      <alignment horizontal="center" vertical="center"/>
      <protection locked="0"/>
    </xf>
    <xf numFmtId="0" fontId="108" fillId="0" borderId="10" xfId="0" applyFont="1" applyFill="1" applyBorder="1" applyAlignment="1" applyProtection="1">
      <alignment horizontal="center" vertical="center"/>
      <protection locked="0"/>
    </xf>
    <xf numFmtId="2" fontId="104" fillId="36" borderId="10" xfId="0" applyNumberFormat="1" applyFont="1" applyFill="1" applyBorder="1" applyAlignment="1" applyProtection="1">
      <alignment horizontal="center" vertical="center" wrapText="1"/>
      <protection locked="0"/>
    </xf>
    <xf numFmtId="0" fontId="106" fillId="0" borderId="10" xfId="0" applyFont="1" applyFill="1" applyBorder="1" applyAlignment="1">
      <alignment horizontal="center" vertical="center"/>
    </xf>
    <xf numFmtId="2" fontId="106" fillId="24" borderId="10" xfId="0" applyNumberFormat="1" applyFont="1" applyFill="1" applyBorder="1" applyAlignment="1">
      <alignment horizontal="center" vertical="center" wrapText="1"/>
    </xf>
    <xf numFmtId="2" fontId="104" fillId="0" borderId="0" xfId="0" applyNumberFormat="1" applyFont="1" applyBorder="1" applyAlignment="1" applyProtection="1">
      <alignment horizontal="center" vertical="center"/>
      <protection locked="0"/>
    </xf>
    <xf numFmtId="2" fontId="104" fillId="0" borderId="0" xfId="0" applyNumberFormat="1" applyFont="1" applyFill="1" applyBorder="1" applyAlignment="1" applyProtection="1">
      <alignment horizontal="center" vertical="center"/>
      <protection locked="0"/>
    </xf>
    <xf numFmtId="2" fontId="104" fillId="0" borderId="0" xfId="0" applyNumberFormat="1" applyFont="1" applyFill="1" applyBorder="1" applyAlignment="1" applyProtection="1">
      <alignment horizontal="center" vertical="center"/>
      <protection/>
    </xf>
    <xf numFmtId="0" fontId="5" fillId="41" borderId="15" xfId="0" applyFont="1" applyFill="1" applyBorder="1" applyAlignment="1">
      <alignment horizontal="center" vertical="center"/>
    </xf>
    <xf numFmtId="0" fontId="5" fillId="41" borderId="10" xfId="0" applyFont="1" applyFill="1" applyBorder="1" applyAlignment="1">
      <alignment horizontal="left" vertical="center" wrapText="1"/>
    </xf>
    <xf numFmtId="0" fontId="5" fillId="41" borderId="10" xfId="0" applyFont="1" applyFill="1" applyBorder="1" applyAlignment="1">
      <alignment horizontal="center" vertical="center"/>
    </xf>
    <xf numFmtId="2" fontId="5" fillId="41" borderId="10" xfId="0" applyNumberFormat="1" applyFont="1" applyFill="1" applyBorder="1" applyAlignment="1">
      <alignment horizontal="center" vertical="center"/>
    </xf>
    <xf numFmtId="2" fontId="5" fillId="41" borderId="10"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108" fillId="0" borderId="16" xfId="0" applyFont="1" applyFill="1" applyBorder="1" applyAlignment="1">
      <alignment vertical="center" wrapText="1"/>
    </xf>
    <xf numFmtId="0" fontId="108" fillId="0" borderId="16"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0" fontId="108" fillId="0" borderId="0" xfId="0" applyFont="1" applyFill="1" applyBorder="1" applyAlignment="1">
      <alignment vertical="center"/>
    </xf>
    <xf numFmtId="0" fontId="108" fillId="0" borderId="17" xfId="0" applyFont="1" applyFill="1" applyBorder="1" applyAlignment="1">
      <alignment vertical="center"/>
    </xf>
    <xf numFmtId="0" fontId="108" fillId="0" borderId="0" xfId="0" applyFont="1" applyFill="1" applyAlignment="1">
      <alignment vertical="center"/>
    </xf>
    <xf numFmtId="0" fontId="7" fillId="0" borderId="10" xfId="0" applyFont="1" applyFill="1" applyBorder="1" applyAlignment="1">
      <alignment horizontal="left" vertical="center"/>
    </xf>
    <xf numFmtId="0" fontId="108" fillId="0" borderId="22" xfId="0" applyFont="1" applyFill="1" applyBorder="1" applyAlignment="1">
      <alignment horizontal="center" vertical="center"/>
    </xf>
    <xf numFmtId="0" fontId="8" fillId="0" borderId="22" xfId="0" applyFont="1" applyFill="1" applyBorder="1" applyAlignment="1">
      <alignment horizontal="left" vertical="center" wrapText="1" indent="1"/>
    </xf>
    <xf numFmtId="0" fontId="8" fillId="0" borderId="27" xfId="0" applyFont="1" applyFill="1" applyBorder="1" applyAlignment="1">
      <alignment horizontal="left" vertical="center" wrapText="1" indent="1"/>
    </xf>
    <xf numFmtId="0" fontId="8" fillId="0" borderId="27" xfId="0" applyFont="1" applyFill="1" applyBorder="1" applyAlignment="1">
      <alignment horizontal="center" vertical="center"/>
    </xf>
    <xf numFmtId="178" fontId="8" fillId="0" borderId="27" xfId="0" applyNumberFormat="1" applyFont="1" applyFill="1" applyBorder="1" applyAlignment="1">
      <alignment horizontal="center" vertical="center"/>
    </xf>
    <xf numFmtId="178" fontId="8" fillId="0" borderId="37" xfId="0" applyNumberFormat="1" applyFont="1" applyFill="1" applyBorder="1" applyAlignment="1">
      <alignment horizontal="center" vertical="center"/>
    </xf>
    <xf numFmtId="0" fontId="7" fillId="0" borderId="27" xfId="0" applyFont="1" applyFill="1" applyBorder="1" applyAlignment="1">
      <alignment horizontal="left" vertical="center"/>
    </xf>
    <xf numFmtId="2" fontId="7" fillId="0" borderId="27"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178" fontId="8" fillId="0" borderId="14" xfId="0" applyNumberFormat="1" applyFont="1" applyFill="1" applyBorder="1" applyAlignment="1">
      <alignment horizontal="center" vertical="center" wrapText="1"/>
    </xf>
    <xf numFmtId="0" fontId="113" fillId="42" borderId="0" xfId="0" applyFont="1" applyFill="1" applyAlignment="1">
      <alignment vertical="center"/>
    </xf>
    <xf numFmtId="0" fontId="12" fillId="33" borderId="0" xfId="0" applyFont="1" applyFill="1" applyAlignment="1">
      <alignment vertical="center"/>
    </xf>
    <xf numFmtId="0" fontId="9" fillId="33" borderId="21" xfId="0" applyFont="1" applyFill="1" applyBorder="1" applyAlignment="1">
      <alignment vertical="center" wrapText="1"/>
    </xf>
    <xf numFmtId="0" fontId="9" fillId="33" borderId="10" xfId="0" applyFont="1" applyFill="1" applyBorder="1" applyAlignment="1">
      <alignment vertical="center" wrapText="1"/>
    </xf>
    <xf numFmtId="0" fontId="9" fillId="33" borderId="24"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0" xfId="0" applyFont="1" applyFill="1" applyBorder="1" applyAlignment="1">
      <alignment vertical="center" wrapText="1"/>
    </xf>
    <xf numFmtId="0" fontId="9" fillId="40" borderId="24" xfId="0" applyFont="1" applyFill="1" applyBorder="1" applyAlignment="1">
      <alignment horizontal="center" vertical="center" wrapText="1"/>
    </xf>
    <xf numFmtId="0" fontId="9" fillId="40" borderId="13" xfId="0" applyFont="1" applyFill="1" applyBorder="1" applyAlignment="1">
      <alignment horizontal="center" vertical="center" wrapText="1"/>
    </xf>
    <xf numFmtId="0" fontId="113" fillId="0" borderId="0" xfId="0" applyFont="1" applyAlignment="1">
      <alignment vertical="center"/>
    </xf>
    <xf numFmtId="0" fontId="10" fillId="40" borderId="10" xfId="0" applyFont="1" applyFill="1" applyBorder="1" applyAlignment="1">
      <alignment horizontal="center" vertical="center"/>
    </xf>
    <xf numFmtId="2" fontId="9" fillId="40" borderId="39" xfId="0" applyNumberFormat="1" applyFont="1" applyFill="1" applyBorder="1" applyAlignment="1">
      <alignment horizontal="center" vertical="center" wrapText="1"/>
    </xf>
    <xf numFmtId="2" fontId="9" fillId="40" borderId="40"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13"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14" fillId="33" borderId="10" xfId="0" applyFont="1" applyFill="1" applyBorder="1" applyAlignment="1">
      <alignment horizontal="center" vertical="center"/>
    </xf>
    <xf numFmtId="0" fontId="9" fillId="0" borderId="24" xfId="0" applyFont="1" applyBorder="1" applyAlignment="1">
      <alignment horizontal="center" vertical="center" wrapText="1"/>
    </xf>
    <xf numFmtId="2" fontId="9" fillId="0" borderId="39" xfId="0" applyNumberFormat="1" applyFont="1" applyBorder="1" applyAlignment="1">
      <alignment horizontal="center" vertical="center" wrapText="1"/>
    </xf>
    <xf numFmtId="2" fontId="9" fillId="0" borderId="40"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13" fillId="0" borderId="16" xfId="0" applyFont="1" applyFill="1" applyBorder="1" applyAlignment="1">
      <alignment horizontal="center" vertical="center" wrapText="1"/>
    </xf>
    <xf numFmtId="0" fontId="113" fillId="0" borderId="0" xfId="0" applyFont="1" applyFill="1" applyAlignment="1">
      <alignment vertical="center"/>
    </xf>
    <xf numFmtId="0" fontId="12" fillId="0" borderId="22" xfId="0" applyFont="1" applyBorder="1" applyAlignment="1">
      <alignment horizontal="right" vertical="center" wrapText="1"/>
    </xf>
    <xf numFmtId="0" fontId="12" fillId="0" borderId="10" xfId="0" applyFont="1" applyBorder="1" applyAlignment="1">
      <alignment horizontal="center" vertical="center" wrapText="1"/>
    </xf>
    <xf numFmtId="2" fontId="12" fillId="0" borderId="15"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0" fontId="12" fillId="40" borderId="10" xfId="0" applyFont="1" applyFill="1" applyBorder="1" applyAlignment="1">
      <alignment horizontal="center" vertical="center" wrapText="1"/>
    </xf>
    <xf numFmtId="2" fontId="12" fillId="40" borderId="15" xfId="0" applyNumberFormat="1" applyFont="1" applyFill="1" applyBorder="1" applyAlignment="1">
      <alignment horizontal="center" vertical="center" wrapText="1"/>
    </xf>
    <xf numFmtId="2" fontId="12" fillId="40" borderId="14"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2" fontId="113"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13" fillId="0" borderId="10" xfId="0" applyNumberFormat="1" applyFont="1" applyBorder="1" applyAlignment="1">
      <alignment horizontal="center" vertical="center" wrapText="1"/>
    </xf>
    <xf numFmtId="0" fontId="14" fillId="0" borderId="27" xfId="0" applyFont="1" applyFill="1" applyBorder="1" applyAlignment="1">
      <alignment horizontal="center" vertical="center"/>
    </xf>
    <xf numFmtId="0" fontId="12" fillId="0" borderId="15" xfId="0" applyFont="1" applyBorder="1" applyAlignment="1">
      <alignment horizontal="center" vertical="center" wrapText="1"/>
    </xf>
    <xf numFmtId="0" fontId="10" fillId="0" borderId="29" xfId="0" applyFont="1" applyFill="1" applyBorder="1" applyAlignment="1">
      <alignment horizontal="center" vertical="center"/>
    </xf>
    <xf numFmtId="0" fontId="9" fillId="0" borderId="22" xfId="0" applyFont="1" applyFill="1" applyBorder="1" applyAlignment="1">
      <alignment horizontal="left" vertical="center" wrapText="1"/>
    </xf>
    <xf numFmtId="0" fontId="114" fillId="0" borderId="10" xfId="0" applyFont="1" applyFill="1" applyBorder="1" applyAlignment="1">
      <alignment horizontal="center" vertical="center" wrapText="1"/>
    </xf>
    <xf numFmtId="0" fontId="9" fillId="0" borderId="15" xfId="0" applyFont="1" applyBorder="1" applyAlignment="1">
      <alignment horizontal="center" vertical="center" wrapText="1"/>
    </xf>
    <xf numFmtId="0" fontId="114" fillId="40" borderId="41" xfId="0" applyFont="1" applyFill="1" applyBorder="1" applyAlignment="1">
      <alignment horizontal="center" vertical="center"/>
    </xf>
    <xf numFmtId="0" fontId="114" fillId="40" borderId="10" xfId="0" applyFont="1" applyFill="1" applyBorder="1" applyAlignment="1">
      <alignment horizontal="center" vertical="center" wrapText="1"/>
    </xf>
    <xf numFmtId="0" fontId="9" fillId="40" borderId="15" xfId="0" applyFont="1" applyFill="1" applyBorder="1" applyAlignment="1">
      <alignment horizontal="center" vertical="center" wrapText="1"/>
    </xf>
    <xf numFmtId="0" fontId="14" fillId="33" borderId="14" xfId="0" applyFont="1" applyFill="1" applyBorder="1" applyAlignment="1">
      <alignment horizontal="center" vertical="center"/>
    </xf>
    <xf numFmtId="0" fontId="9" fillId="0" borderId="10" xfId="0" applyFont="1" applyBorder="1" applyAlignment="1">
      <alignment horizontal="center" vertical="center" wrapText="1"/>
    </xf>
    <xf numFmtId="2" fontId="9" fillId="0" borderId="15"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0" fontId="10" fillId="40" borderId="26" xfId="0" applyFont="1" applyFill="1" applyBorder="1" applyAlignment="1">
      <alignment horizontal="center" vertical="center"/>
    </xf>
    <xf numFmtId="0" fontId="114" fillId="40" borderId="16" xfId="0" applyFont="1" applyFill="1" applyBorder="1" applyAlignment="1">
      <alignment horizontal="center" vertical="center" wrapText="1"/>
    </xf>
    <xf numFmtId="0" fontId="9" fillId="40" borderId="16" xfId="0" applyFont="1" applyFill="1" applyBorder="1" applyAlignment="1">
      <alignment horizontal="center" vertical="center" wrapText="1"/>
    </xf>
    <xf numFmtId="2" fontId="9" fillId="40" borderId="28"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113" fillId="0" borderId="10" xfId="0" applyFont="1" applyFill="1" applyBorder="1" applyAlignment="1">
      <alignment vertical="center"/>
    </xf>
    <xf numFmtId="0" fontId="9" fillId="0" borderId="10" xfId="0" applyFont="1" applyFill="1" applyBorder="1" applyAlignment="1">
      <alignment horizontal="left" vertical="center" wrapText="1"/>
    </xf>
    <xf numFmtId="0" fontId="9" fillId="0" borderId="10" xfId="0" applyFont="1" applyBorder="1" applyAlignment="1">
      <alignment vertical="center" wrapText="1"/>
    </xf>
    <xf numFmtId="0" fontId="9" fillId="40" borderId="22" xfId="0" applyFont="1" applyFill="1" applyBorder="1" applyAlignment="1">
      <alignment horizontal="center" vertical="center" wrapText="1"/>
    </xf>
    <xf numFmtId="1" fontId="12" fillId="40" borderId="10" xfId="0" applyNumberFormat="1" applyFont="1" applyFill="1" applyBorder="1" applyAlignment="1">
      <alignment horizontal="center" vertical="center" wrapText="1"/>
    </xf>
    <xf numFmtId="0" fontId="12" fillId="0" borderId="22" xfId="0" applyFont="1" applyBorder="1" applyAlignment="1">
      <alignment horizontal="center" vertical="center" wrapText="1"/>
    </xf>
    <xf numFmtId="1" fontId="12" fillId="0" borderId="10" xfId="0" applyNumberFormat="1" applyFont="1" applyFill="1" applyBorder="1" applyAlignment="1">
      <alignment horizontal="center" vertical="center" wrapText="1"/>
    </xf>
    <xf numFmtId="2" fontId="114" fillId="0" borderId="10" xfId="0" applyNumberFormat="1" applyFont="1" applyBorder="1" applyAlignment="1">
      <alignment horizontal="center" vertical="center" wrapText="1"/>
    </xf>
    <xf numFmtId="0" fontId="113" fillId="0" borderId="42" xfId="0" applyFont="1" applyBorder="1" applyAlignment="1">
      <alignment horizontal="center" vertical="center"/>
    </xf>
    <xf numFmtId="0" fontId="113" fillId="0" borderId="0" xfId="0" applyFont="1" applyBorder="1" applyAlignment="1">
      <alignment vertical="center"/>
    </xf>
    <xf numFmtId="0" fontId="113" fillId="0" borderId="0" xfId="0" applyFont="1" applyBorder="1" applyAlignment="1">
      <alignment horizontal="center" vertical="center"/>
    </xf>
    <xf numFmtId="0" fontId="113" fillId="0" borderId="17" xfId="0"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xf>
    <xf numFmtId="0" fontId="10" fillId="0" borderId="42"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17" xfId="0" applyFont="1" applyBorder="1" applyAlignment="1">
      <alignment vertical="center"/>
    </xf>
    <xf numFmtId="0" fontId="10" fillId="0" borderId="0" xfId="0" applyFont="1" applyBorder="1" applyAlignment="1">
      <alignment horizontal="left" vertical="center"/>
    </xf>
    <xf numFmtId="0" fontId="113" fillId="0" borderId="43" xfId="0" applyFont="1" applyBorder="1" applyAlignment="1">
      <alignment horizontal="center" vertical="center"/>
    </xf>
    <xf numFmtId="0" fontId="113" fillId="0" borderId="44" xfId="0" applyFont="1" applyBorder="1" applyAlignment="1">
      <alignment vertical="center"/>
    </xf>
    <xf numFmtId="0" fontId="113" fillId="0" borderId="44" xfId="0" applyFont="1" applyBorder="1" applyAlignment="1">
      <alignment horizontal="center" vertical="center"/>
    </xf>
    <xf numFmtId="0" fontId="113" fillId="0" borderId="45" xfId="0" applyFont="1" applyBorder="1" applyAlignment="1">
      <alignment vertical="center"/>
    </xf>
    <xf numFmtId="0" fontId="113" fillId="0" borderId="0" xfId="0" applyFont="1" applyAlignment="1">
      <alignment horizontal="center" vertical="center"/>
    </xf>
    <xf numFmtId="2" fontId="10" fillId="0" borderId="10" xfId="0" applyNumberFormat="1" applyFont="1" applyFill="1" applyBorder="1" applyAlignment="1">
      <alignment horizontal="center" vertical="center"/>
    </xf>
    <xf numFmtId="2" fontId="14" fillId="0" borderId="10" xfId="0" applyNumberFormat="1" applyFont="1" applyFill="1" applyBorder="1" applyAlignment="1">
      <alignment horizontal="center" vertical="center"/>
    </xf>
    <xf numFmtId="0" fontId="9" fillId="40" borderId="12" xfId="0"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11" xfId="0" applyFont="1" applyBorder="1" applyAlignment="1">
      <alignment horizontal="left" vertical="center" wrapText="1"/>
    </xf>
    <xf numFmtId="0" fontId="9" fillId="40" borderId="2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9" fillId="40" borderId="23"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Border="1" applyAlignment="1">
      <alignment horizontal="left" vertical="center" wrapText="1"/>
    </xf>
    <xf numFmtId="0" fontId="9" fillId="40" borderId="15"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3" fillId="0" borderId="10" xfId="0"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0" fontId="113" fillId="0" borderId="10" xfId="0" applyFont="1" applyFill="1" applyBorder="1" applyAlignment="1">
      <alignment horizontal="left" vertical="center"/>
    </xf>
    <xf numFmtId="0" fontId="12" fillId="0" borderId="15" xfId="0" applyFont="1" applyFill="1" applyBorder="1" applyAlignment="1">
      <alignment horizontal="left" vertical="center" wrapText="1"/>
    </xf>
    <xf numFmtId="0" fontId="113" fillId="0" borderId="0" xfId="0" applyFont="1" applyFill="1" applyBorder="1" applyAlignment="1">
      <alignment vertical="center"/>
    </xf>
    <xf numFmtId="0" fontId="114" fillId="0" borderId="0" xfId="0" applyFont="1" applyFill="1" applyAlignment="1">
      <alignment vertical="center"/>
    </xf>
    <xf numFmtId="0" fontId="114" fillId="0" borderId="10" xfId="0"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114" fillId="0" borderId="10" xfId="0" applyFont="1" applyFill="1" applyBorder="1" applyAlignment="1">
      <alignment horizontal="left" vertical="center"/>
    </xf>
    <xf numFmtId="2" fontId="9" fillId="17" borderId="10" xfId="0" applyNumberFormat="1" applyFont="1" applyFill="1" applyBorder="1" applyAlignment="1">
      <alignment horizontal="left" vertical="center"/>
    </xf>
    <xf numFmtId="2" fontId="10" fillId="17" borderId="10" xfId="0" applyNumberFormat="1" applyFont="1" applyFill="1" applyBorder="1" applyAlignment="1">
      <alignment horizontal="left"/>
    </xf>
    <xf numFmtId="185" fontId="10" fillId="17" borderId="10" xfId="0" applyNumberFormat="1" applyFont="1" applyFill="1" applyBorder="1" applyAlignment="1">
      <alignment horizontal="center" vertical="top"/>
    </xf>
    <xf numFmtId="2" fontId="115" fillId="0" borderId="0" xfId="0" applyNumberFormat="1" applyFont="1" applyBorder="1" applyAlignment="1">
      <alignment/>
    </xf>
    <xf numFmtId="2" fontId="10" fillId="17" borderId="10" xfId="0" applyNumberFormat="1" applyFont="1" applyFill="1" applyBorder="1" applyAlignment="1">
      <alignment horizontal="center"/>
    </xf>
    <xf numFmtId="2" fontId="14" fillId="17" borderId="10" xfId="0" applyNumberFormat="1" applyFont="1" applyFill="1" applyBorder="1" applyAlignment="1">
      <alignment horizontal="center" vertical="top"/>
    </xf>
    <xf numFmtId="2" fontId="14" fillId="17" borderId="10" xfId="0" applyNumberFormat="1" applyFont="1" applyFill="1" applyBorder="1" applyAlignment="1">
      <alignment horizontal="center" wrapText="1"/>
    </xf>
    <xf numFmtId="0" fontId="12" fillId="17" borderId="15" xfId="0" applyFont="1" applyFill="1" applyBorder="1" applyAlignment="1">
      <alignment horizontal="left" vertical="center" wrapText="1"/>
    </xf>
    <xf numFmtId="0" fontId="12" fillId="17" borderId="10" xfId="0" applyFont="1" applyFill="1" applyBorder="1" applyAlignment="1">
      <alignment horizontal="center" vertical="center" wrapText="1"/>
    </xf>
    <xf numFmtId="0" fontId="12" fillId="17" borderId="16" xfId="0"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2" fontId="55" fillId="0" borderId="10" xfId="0" applyNumberFormat="1" applyFont="1" applyFill="1" applyBorder="1" applyAlignment="1" applyProtection="1">
      <alignment horizontal="center" vertical="center" wrapText="1"/>
      <protection/>
    </xf>
    <xf numFmtId="2" fontId="9" fillId="33" borderId="10" xfId="0" applyNumberFormat="1" applyFont="1" applyFill="1" applyBorder="1" applyAlignment="1" applyProtection="1">
      <alignment vertical="center" wrapText="1"/>
      <protection/>
    </xf>
    <xf numFmtId="2" fontId="115" fillId="0" borderId="10" xfId="0" applyNumberFormat="1" applyFont="1" applyBorder="1" applyAlignment="1">
      <alignment horizontal="left"/>
    </xf>
    <xf numFmtId="2" fontId="9" fillId="0" borderId="10" xfId="0" applyNumberFormat="1" applyFont="1" applyBorder="1" applyAlignment="1">
      <alignment horizontal="left" vertical="center"/>
    </xf>
    <xf numFmtId="2" fontId="115" fillId="0" borderId="10" xfId="0" applyNumberFormat="1" applyFont="1" applyBorder="1" applyAlignment="1">
      <alignment horizontal="center" vertical="top"/>
    </xf>
    <xf numFmtId="2" fontId="12" fillId="0" borderId="10" xfId="0" applyNumberFormat="1" applyFont="1" applyBorder="1" applyAlignment="1">
      <alignment horizontal="left" vertical="center"/>
    </xf>
    <xf numFmtId="2" fontId="12" fillId="0" borderId="10" xfId="0" applyNumberFormat="1" applyFont="1" applyBorder="1" applyAlignment="1">
      <alignment horizontal="left" vertical="center" wrapText="1"/>
    </xf>
    <xf numFmtId="2" fontId="55" fillId="3" borderId="10" xfId="0" applyNumberFormat="1" applyFont="1" applyFill="1" applyBorder="1" applyAlignment="1" applyProtection="1">
      <alignment horizontal="center" vertical="center" wrapText="1"/>
      <protection/>
    </xf>
    <xf numFmtId="2" fontId="9" fillId="3" borderId="10" xfId="0" applyNumberFormat="1" applyFont="1" applyFill="1" applyBorder="1" applyAlignment="1" applyProtection="1">
      <alignment vertical="center" wrapText="1"/>
      <protection/>
    </xf>
    <xf numFmtId="2" fontId="55" fillId="3" borderId="10" xfId="0" applyNumberFormat="1" applyFont="1" applyFill="1" applyBorder="1" applyAlignment="1" applyProtection="1">
      <alignment vertical="center" wrapText="1"/>
      <protection/>
    </xf>
    <xf numFmtId="2" fontId="12" fillId="0" borderId="10" xfId="0" applyNumberFormat="1" applyFont="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26" xfId="0" applyFont="1" applyBorder="1" applyAlignment="1" applyProtection="1">
      <alignment horizontal="center" vertical="center" wrapText="1"/>
      <protection locked="0"/>
    </xf>
    <xf numFmtId="0" fontId="104" fillId="0" borderId="46" xfId="0" applyFont="1" applyFill="1" applyBorder="1" applyAlignment="1" applyProtection="1">
      <alignment horizontal="center" vertical="center"/>
      <protection/>
    </xf>
    <xf numFmtId="0" fontId="104" fillId="0" borderId="16" xfId="0" applyFont="1" applyFill="1" applyBorder="1" applyAlignment="1" applyProtection="1">
      <alignment vertical="center" wrapText="1"/>
      <protection/>
    </xf>
    <xf numFmtId="0" fontId="104" fillId="0" borderId="10" xfId="0" applyFont="1" applyFill="1" applyBorder="1" applyAlignment="1" applyProtection="1">
      <alignment horizontal="center" vertical="center" wrapText="1"/>
      <protection/>
    </xf>
    <xf numFmtId="0" fontId="104" fillId="0" borderId="16" xfId="0" applyFont="1" applyFill="1" applyBorder="1" applyAlignment="1" applyProtection="1">
      <alignment horizontal="center" vertical="center" wrapText="1"/>
      <protection/>
    </xf>
    <xf numFmtId="0" fontId="104" fillId="0" borderId="16" xfId="0" applyFont="1" applyFill="1" applyBorder="1" applyAlignment="1" applyProtection="1">
      <alignment horizontal="center" vertical="center" wrapText="1"/>
      <protection locked="0"/>
    </xf>
    <xf numFmtId="0" fontId="104" fillId="0" borderId="16" xfId="0" applyFont="1" applyBorder="1" applyAlignment="1" applyProtection="1">
      <alignment horizontal="center" vertical="center" wrapText="1"/>
      <protection locked="0"/>
    </xf>
    <xf numFmtId="0" fontId="104" fillId="0" borderId="26" xfId="0" applyFont="1" applyBorder="1" applyAlignment="1" applyProtection="1">
      <alignment horizontal="center" vertical="center" wrapText="1"/>
      <protection locked="0"/>
    </xf>
    <xf numFmtId="0" fontId="0" fillId="0" borderId="16" xfId="0" applyFont="1" applyFill="1" applyBorder="1" applyAlignment="1" applyProtection="1">
      <alignment vertical="center" wrapText="1"/>
      <protection/>
    </xf>
    <xf numFmtId="0" fontId="114" fillId="36" borderId="22" xfId="0" applyFont="1" applyFill="1" applyBorder="1" applyAlignment="1" applyProtection="1">
      <alignment horizontal="center" vertical="center"/>
      <protection/>
    </xf>
    <xf numFmtId="2" fontId="9" fillId="0" borderId="10" xfId="0" applyNumberFormat="1" applyFont="1" applyBorder="1" applyAlignment="1">
      <alignment horizontal="center" vertical="center"/>
    </xf>
    <xf numFmtId="2" fontId="0" fillId="39" borderId="10" xfId="0" applyNumberFormat="1" applyFont="1" applyFill="1" applyBorder="1" applyAlignment="1" applyProtection="1">
      <alignment horizontal="center" vertical="center"/>
      <protection/>
    </xf>
    <xf numFmtId="0" fontId="0" fillId="37" borderId="10" xfId="0" applyFont="1" applyFill="1" applyBorder="1" applyAlignment="1" applyProtection="1">
      <alignment horizontal="center" vertical="center" wrapText="1"/>
      <protection/>
    </xf>
    <xf numFmtId="2" fontId="104" fillId="39" borderId="16" xfId="0" applyNumberFormat="1" applyFont="1" applyFill="1" applyBorder="1" applyAlignment="1" applyProtection="1">
      <alignment horizontal="center" vertical="center"/>
      <protection/>
    </xf>
    <xf numFmtId="2" fontId="104" fillId="39" borderId="16" xfId="0" applyNumberFormat="1" applyFont="1" applyFill="1" applyBorder="1" applyAlignment="1" applyProtection="1">
      <alignment horizontal="left" vertical="center"/>
      <protection/>
    </xf>
    <xf numFmtId="2" fontId="0" fillId="39" borderId="25" xfId="0" applyNumberFormat="1" applyFont="1" applyFill="1" applyBorder="1" applyAlignment="1" applyProtection="1">
      <alignment horizontal="center" vertical="center"/>
      <protection/>
    </xf>
    <xf numFmtId="2" fontId="104" fillId="39" borderId="47" xfId="0" applyNumberFormat="1" applyFont="1" applyFill="1" applyBorder="1" applyAlignment="1" applyProtection="1">
      <alignment horizontal="center" vertical="center"/>
      <protection/>
    </xf>
    <xf numFmtId="2" fontId="104" fillId="39" borderId="48" xfId="0" applyNumberFormat="1" applyFont="1" applyFill="1" applyBorder="1" applyAlignment="1" applyProtection="1">
      <alignment horizontal="left" vertical="center"/>
      <protection/>
    </xf>
    <xf numFmtId="2" fontId="104" fillId="39" borderId="48" xfId="0" applyNumberFormat="1" applyFont="1" applyFill="1" applyBorder="1" applyAlignment="1" applyProtection="1">
      <alignment horizontal="center" vertical="center"/>
      <protection/>
    </xf>
    <xf numFmtId="2" fontId="0" fillId="39" borderId="49" xfId="0" applyNumberFormat="1" applyFont="1" applyFill="1" applyBorder="1" applyAlignment="1" applyProtection="1">
      <alignment horizontal="center" vertical="center"/>
      <protection/>
    </xf>
    <xf numFmtId="2" fontId="104" fillId="39" borderId="46" xfId="0" applyNumberFormat="1" applyFont="1" applyFill="1" applyBorder="1" applyAlignment="1" applyProtection="1">
      <alignment horizontal="center" vertical="center"/>
      <protection/>
    </xf>
    <xf numFmtId="2" fontId="0" fillId="39" borderId="26" xfId="0" applyNumberFormat="1" applyFont="1" applyFill="1" applyBorder="1" applyAlignment="1" applyProtection="1">
      <alignment horizontal="center" vertical="center"/>
      <protection/>
    </xf>
    <xf numFmtId="2" fontId="104" fillId="39" borderId="50" xfId="0" applyNumberFormat="1" applyFont="1" applyFill="1" applyBorder="1" applyAlignment="1" applyProtection="1">
      <alignment horizontal="center" vertical="center"/>
      <protection/>
    </xf>
    <xf numFmtId="2" fontId="104" fillId="39" borderId="51" xfId="0" applyNumberFormat="1" applyFont="1" applyFill="1" applyBorder="1" applyAlignment="1" applyProtection="1">
      <alignment horizontal="left" vertical="center"/>
      <protection/>
    </xf>
    <xf numFmtId="2" fontId="104" fillId="39" borderId="51" xfId="0" applyNumberFormat="1" applyFont="1" applyFill="1" applyBorder="1" applyAlignment="1" applyProtection="1">
      <alignment horizontal="center" vertical="center"/>
      <protection/>
    </xf>
    <xf numFmtId="2" fontId="0" fillId="39" borderId="52" xfId="0" applyNumberFormat="1" applyFont="1" applyFill="1" applyBorder="1" applyAlignment="1" applyProtection="1">
      <alignment horizontal="center" vertical="center"/>
      <protection/>
    </xf>
    <xf numFmtId="0" fontId="104" fillId="36" borderId="10" xfId="0" applyFont="1" applyFill="1" applyBorder="1" applyAlignment="1" applyProtection="1">
      <alignment horizontal="center" vertical="center"/>
      <protection locked="0"/>
    </xf>
    <xf numFmtId="0" fontId="104" fillId="36" borderId="10" xfId="0" applyFont="1" applyFill="1" applyBorder="1" applyAlignment="1" applyProtection="1">
      <alignment horizontal="left" vertical="center"/>
      <protection locked="0"/>
    </xf>
    <xf numFmtId="2" fontId="104" fillId="39" borderId="48" xfId="0" applyNumberFormat="1" applyFont="1" applyFill="1" applyBorder="1" applyAlignment="1" applyProtection="1">
      <alignment horizontal="center" vertical="center" wrapText="1"/>
      <protection/>
    </xf>
    <xf numFmtId="2" fontId="104" fillId="39" borderId="16" xfId="0" applyNumberFormat="1" applyFont="1" applyFill="1" applyBorder="1" applyAlignment="1" applyProtection="1">
      <alignment horizontal="center" vertical="center" wrapText="1"/>
      <protection/>
    </xf>
    <xf numFmtId="2" fontId="104" fillId="39" borderId="10" xfId="0" applyNumberFormat="1" applyFont="1" applyFill="1" applyBorder="1" applyAlignment="1" applyProtection="1">
      <alignment horizontal="center" vertical="center"/>
      <protection/>
    </xf>
    <xf numFmtId="2" fontId="104" fillId="39" borderId="16" xfId="0" applyNumberFormat="1" applyFont="1" applyFill="1" applyBorder="1" applyAlignment="1" applyProtection="1">
      <alignment horizontal="left" vertical="center" wrapText="1"/>
      <protection/>
    </xf>
    <xf numFmtId="2" fontId="106" fillId="0" borderId="0" xfId="0" applyNumberFormat="1" applyFont="1" applyFill="1" applyBorder="1" applyAlignment="1">
      <alignment horizontal="center" vertical="center"/>
    </xf>
    <xf numFmtId="2" fontId="9" fillId="0" borderId="13" xfId="0" applyNumberFormat="1" applyFont="1" applyBorder="1" applyAlignment="1">
      <alignment horizontal="center" vertical="center" wrapText="1"/>
    </xf>
    <xf numFmtId="0" fontId="108" fillId="36" borderId="15" xfId="0" applyFont="1" applyFill="1" applyBorder="1" applyAlignment="1">
      <alignment horizontal="center" vertical="center"/>
    </xf>
    <xf numFmtId="0" fontId="104" fillId="43" borderId="18" xfId="0" applyFont="1" applyFill="1" applyBorder="1" applyAlignment="1" applyProtection="1">
      <alignment horizontal="center" vertical="center"/>
      <protection/>
    </xf>
    <xf numFmtId="0" fontId="104" fillId="43" borderId="18" xfId="0" applyFont="1" applyFill="1" applyBorder="1" applyAlignment="1" applyProtection="1">
      <alignment horizontal="center" vertical="center" wrapText="1"/>
      <protection/>
    </xf>
    <xf numFmtId="0" fontId="104" fillId="43" borderId="18" xfId="0" applyFont="1" applyFill="1" applyBorder="1" applyAlignment="1" applyProtection="1">
      <alignment horizontal="left" vertical="center"/>
      <protection/>
    </xf>
    <xf numFmtId="2" fontId="104" fillId="0" borderId="53" xfId="0" applyNumberFormat="1" applyFont="1" applyFill="1" applyBorder="1" applyAlignment="1" applyProtection="1">
      <alignment horizontal="center" vertical="center"/>
      <protection/>
    </xf>
    <xf numFmtId="2" fontId="104" fillId="0" borderId="53" xfId="0" applyNumberFormat="1" applyFont="1" applyFill="1" applyBorder="1" applyAlignment="1" applyProtection="1">
      <alignment horizontal="center" vertical="center" wrapText="1"/>
      <protection/>
    </xf>
    <xf numFmtId="1" fontId="12" fillId="0" borderId="10" xfId="0" applyNumberFormat="1" applyFont="1" applyBorder="1" applyAlignment="1">
      <alignment horizontal="center" vertical="center" wrapText="1"/>
    </xf>
    <xf numFmtId="2" fontId="104" fillId="0" borderId="0" xfId="0" applyNumberFormat="1" applyFont="1" applyFill="1" applyBorder="1" applyAlignment="1" applyProtection="1">
      <alignment horizontal="left" vertical="center"/>
      <protection/>
    </xf>
    <xf numFmtId="2" fontId="104" fillId="0" borderId="16" xfId="0" applyNumberFormat="1" applyFont="1" applyFill="1" applyBorder="1" applyAlignment="1" applyProtection="1">
      <alignment horizontal="center" vertical="center"/>
      <protection/>
    </xf>
    <xf numFmtId="2" fontId="0" fillId="0" borderId="28" xfId="0" applyNumberFormat="1" applyFont="1" applyFill="1" applyBorder="1" applyAlignment="1" applyProtection="1">
      <alignment horizontal="center" vertical="center"/>
      <protection/>
    </xf>
    <xf numFmtId="0" fontId="104" fillId="43" borderId="18" xfId="0" applyFont="1" applyFill="1" applyBorder="1" applyAlignment="1" applyProtection="1">
      <alignment vertical="center" wrapText="1"/>
      <protection/>
    </xf>
    <xf numFmtId="2" fontId="104" fillId="0" borderId="16" xfId="0" applyNumberFormat="1" applyFont="1" applyFill="1" applyBorder="1" applyAlignment="1" applyProtection="1">
      <alignment horizontal="center" vertical="center" wrapText="1"/>
      <protection/>
    </xf>
    <xf numFmtId="2" fontId="104" fillId="39" borderId="53" xfId="0" applyNumberFormat="1" applyFont="1" applyFill="1" applyBorder="1" applyAlignment="1" applyProtection="1">
      <alignment horizontal="center" vertical="center"/>
      <protection/>
    </xf>
    <xf numFmtId="2" fontId="104" fillId="39" borderId="54" xfId="0" applyNumberFormat="1" applyFont="1" applyFill="1" applyBorder="1" applyAlignment="1" applyProtection="1">
      <alignment horizontal="center" vertical="center"/>
      <protection/>
    </xf>
    <xf numFmtId="2" fontId="104" fillId="39" borderId="54" xfId="0" applyNumberFormat="1" applyFont="1" applyFill="1" applyBorder="1" applyAlignment="1" applyProtection="1">
      <alignment horizontal="center" vertical="center" wrapText="1"/>
      <protection/>
    </xf>
    <xf numFmtId="2" fontId="104" fillId="39" borderId="51" xfId="0" applyNumberFormat="1" applyFont="1" applyFill="1" applyBorder="1" applyAlignment="1" applyProtection="1">
      <alignment horizontal="center" vertical="center" wrapText="1"/>
      <protection/>
    </xf>
    <xf numFmtId="0" fontId="0" fillId="10" borderId="55" xfId="0" applyFont="1" applyFill="1" applyBorder="1" applyAlignment="1" applyProtection="1">
      <alignment horizontal="center" vertical="center"/>
      <protection/>
    </xf>
    <xf numFmtId="2" fontId="0" fillId="9" borderId="36" xfId="0" applyNumberFormat="1" applyFont="1" applyFill="1" applyBorder="1" applyAlignment="1" applyProtection="1">
      <alignment horizontal="center" vertical="center"/>
      <protection/>
    </xf>
    <xf numFmtId="0" fontId="0" fillId="9" borderId="10" xfId="0" applyFont="1" applyFill="1" applyBorder="1" applyAlignment="1" applyProtection="1">
      <alignment horizontal="center" vertical="center" wrapText="1"/>
      <protection locked="0"/>
    </xf>
    <xf numFmtId="0" fontId="104" fillId="36" borderId="10" xfId="0" applyFont="1" applyFill="1" applyBorder="1" applyAlignment="1" applyProtection="1">
      <alignment horizontal="center" vertical="center"/>
      <protection/>
    </xf>
    <xf numFmtId="0" fontId="104" fillId="36" borderId="10" xfId="0" applyFont="1" applyFill="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115" fillId="0" borderId="10"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0" fontId="104" fillId="36" borderId="15" xfId="0" applyFont="1" applyFill="1" applyBorder="1" applyAlignment="1" applyProtection="1">
      <alignment vertical="center" wrapText="1"/>
      <protection/>
    </xf>
    <xf numFmtId="0" fontId="104" fillId="36" borderId="21" xfId="0" applyFont="1" applyFill="1" applyBorder="1" applyAlignment="1" applyProtection="1">
      <alignment vertical="center" wrapText="1"/>
      <protection/>
    </xf>
    <xf numFmtId="0" fontId="0" fillId="0" borderId="15" xfId="0" applyFont="1" applyBorder="1" applyAlignment="1" applyProtection="1">
      <alignment horizontal="center" vertical="center"/>
      <protection/>
    </xf>
    <xf numFmtId="0" fontId="0" fillId="0" borderId="13" xfId="0" applyFont="1" applyBorder="1" applyAlignment="1" applyProtection="1">
      <alignment vertical="center" wrapText="1"/>
      <protection/>
    </xf>
    <xf numFmtId="0" fontId="115"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104" fillId="36" borderId="10" xfId="0" applyFont="1" applyFill="1" applyBorder="1" applyAlignment="1" applyProtection="1">
      <alignment horizontal="left" vertical="center" wrapText="1"/>
      <protection/>
    </xf>
    <xf numFmtId="0" fontId="0" fillId="0" borderId="10" xfId="0" applyBorder="1" applyAlignment="1" applyProtection="1">
      <alignment horizontal="center" vertical="center"/>
      <protection/>
    </xf>
    <xf numFmtId="0" fontId="106" fillId="24" borderId="10" xfId="0" applyFont="1" applyFill="1" applyBorder="1" applyAlignment="1" applyProtection="1">
      <alignment horizontal="center" vertical="center" wrapText="1"/>
      <protection/>
    </xf>
    <xf numFmtId="0" fontId="106" fillId="24" borderId="10" xfId="0" applyFont="1" applyFill="1" applyBorder="1" applyAlignment="1" applyProtection="1">
      <alignment horizontal="left"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wrapText="1"/>
      <protection/>
    </xf>
    <xf numFmtId="0" fontId="0" fillId="33" borderId="10" xfId="0" applyFont="1" applyFill="1" applyBorder="1" applyAlignment="1" applyProtection="1">
      <alignment horizontal="center" vertical="center" wrapText="1"/>
      <protection/>
    </xf>
    <xf numFmtId="0" fontId="106" fillId="0" borderId="10" xfId="0" applyFont="1" applyBorder="1" applyAlignment="1">
      <alignment horizontal="center" vertical="center"/>
    </xf>
    <xf numFmtId="0" fontId="108" fillId="0" borderId="10" xfId="0" applyFont="1" applyFill="1" applyBorder="1" applyAlignment="1">
      <alignment horizontal="center" vertical="center"/>
    </xf>
    <xf numFmtId="0" fontId="108" fillId="0" borderId="10" xfId="0" applyFont="1" applyFill="1" applyBorder="1" applyAlignment="1">
      <alignment horizontal="center" vertical="center" wrapText="1"/>
    </xf>
    <xf numFmtId="0" fontId="0" fillId="10" borderId="10"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xf>
    <xf numFmtId="0" fontId="0" fillId="33" borderId="13" xfId="0" applyFont="1" applyFill="1" applyBorder="1" applyAlignment="1" applyProtection="1">
      <alignment vertical="center" wrapText="1"/>
      <protection/>
    </xf>
    <xf numFmtId="0" fontId="0" fillId="33" borderId="13" xfId="0"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protection locked="0"/>
    </xf>
    <xf numFmtId="0" fontId="0" fillId="33" borderId="13" xfId="0" applyFont="1" applyFill="1" applyBorder="1" applyAlignment="1" applyProtection="1">
      <alignment vertical="center" wrapText="1"/>
      <protection locked="0"/>
    </xf>
    <xf numFmtId="2" fontId="104" fillId="39" borderId="56" xfId="0" applyNumberFormat="1" applyFont="1" applyFill="1" applyBorder="1" applyAlignment="1" applyProtection="1">
      <alignment horizontal="center" vertical="center"/>
      <protection/>
    </xf>
    <xf numFmtId="0" fontId="108" fillId="36" borderId="24" xfId="0" applyFont="1" applyFill="1" applyBorder="1" applyAlignment="1" applyProtection="1">
      <alignment horizontal="center" vertical="center"/>
      <protection/>
    </xf>
    <xf numFmtId="0" fontId="108" fillId="36" borderId="13" xfId="0" applyFont="1" applyFill="1" applyBorder="1" applyAlignment="1" applyProtection="1">
      <alignment vertical="center" wrapText="1"/>
      <protection/>
    </xf>
    <xf numFmtId="0" fontId="108" fillId="36" borderId="13" xfId="0" applyFont="1" applyFill="1" applyBorder="1" applyAlignment="1" applyProtection="1">
      <alignment horizontal="center" vertical="center" wrapText="1"/>
      <protection/>
    </xf>
    <xf numFmtId="0" fontId="108" fillId="36" borderId="13" xfId="0" applyFont="1" applyFill="1" applyBorder="1" applyAlignment="1" applyProtection="1">
      <alignment horizontal="center" vertical="center"/>
      <protection/>
    </xf>
    <xf numFmtId="0" fontId="108" fillId="36" borderId="13" xfId="0" applyFont="1" applyFill="1" applyBorder="1" applyAlignment="1" applyProtection="1">
      <alignment horizontal="center" vertical="center"/>
      <protection locked="0"/>
    </xf>
    <xf numFmtId="2" fontId="108" fillId="36" borderId="13" xfId="0" applyNumberFormat="1" applyFont="1" applyFill="1" applyBorder="1" applyAlignment="1" applyProtection="1">
      <alignment horizontal="center" vertical="center"/>
      <protection locked="0"/>
    </xf>
    <xf numFmtId="2" fontId="104" fillId="39" borderId="10" xfId="0" applyNumberFormat="1" applyFont="1" applyFill="1" applyBorder="1" applyAlignment="1" applyProtection="1">
      <alignment horizontal="left" vertical="center" wrapText="1"/>
      <protection/>
    </xf>
    <xf numFmtId="2" fontId="104" fillId="39" borderId="10" xfId="0" applyNumberFormat="1" applyFont="1" applyFill="1" applyBorder="1" applyAlignment="1" applyProtection="1">
      <alignment horizontal="left" vertical="center"/>
      <protection/>
    </xf>
    <xf numFmtId="0" fontId="108" fillId="33" borderId="10" xfId="0" applyFont="1" applyFill="1" applyBorder="1" applyAlignment="1">
      <alignment horizontal="center" vertical="center"/>
    </xf>
    <xf numFmtId="0" fontId="108" fillId="44" borderId="10" xfId="0" applyFont="1" applyFill="1" applyBorder="1" applyAlignment="1">
      <alignment horizontal="center" vertical="center" wrapText="1"/>
    </xf>
    <xf numFmtId="0" fontId="106" fillId="35" borderId="10" xfId="0" applyFont="1" applyFill="1" applyBorder="1" applyAlignment="1">
      <alignment horizontal="center" vertical="center"/>
    </xf>
    <xf numFmtId="0" fontId="109" fillId="35" borderId="10" xfId="0" applyFont="1" applyFill="1" applyBorder="1" applyAlignment="1">
      <alignment vertical="center" wrapText="1"/>
    </xf>
    <xf numFmtId="0" fontId="106" fillId="35" borderId="10" xfId="0" applyFont="1" applyFill="1" applyBorder="1" applyAlignment="1">
      <alignment horizontal="left" vertical="center" wrapText="1"/>
    </xf>
    <xf numFmtId="0" fontId="106" fillId="35" borderId="10" xfId="0" applyFont="1" applyFill="1" applyBorder="1" applyAlignment="1">
      <alignment horizontal="left" vertical="center"/>
    </xf>
    <xf numFmtId="2" fontId="106" fillId="35" borderId="10" xfId="0" applyNumberFormat="1" applyFont="1" applyFill="1" applyBorder="1" applyAlignment="1">
      <alignment horizontal="center" vertical="center"/>
    </xf>
    <xf numFmtId="0" fontId="109" fillId="35" borderId="10" xfId="0" applyFont="1" applyFill="1" applyBorder="1" applyAlignment="1">
      <alignment vertical="center" wrapText="1"/>
    </xf>
    <xf numFmtId="0" fontId="108" fillId="35" borderId="10" xfId="0" applyFont="1" applyFill="1" applyBorder="1" applyAlignment="1">
      <alignment horizontal="center" vertical="center"/>
    </xf>
    <xf numFmtId="2" fontId="106" fillId="35" borderId="10" xfId="59" applyNumberFormat="1" applyFont="1" applyFill="1" applyBorder="1" applyAlignment="1">
      <alignment horizontal="center" vertical="center"/>
    </xf>
    <xf numFmtId="0" fontId="108" fillId="0" borderId="10" xfId="0" applyFont="1" applyFill="1" applyBorder="1" applyAlignment="1">
      <alignment horizontal="left" vertical="center" wrapText="1"/>
    </xf>
    <xf numFmtId="2" fontId="108" fillId="0" borderId="10" xfId="0" applyNumberFormat="1" applyFont="1" applyFill="1" applyBorder="1" applyAlignment="1">
      <alignment horizontal="center" vertical="center"/>
    </xf>
    <xf numFmtId="0" fontId="108" fillId="36" borderId="10" xfId="0" applyFont="1" applyFill="1" applyBorder="1" applyAlignment="1">
      <alignment horizontal="left" vertical="center" wrapText="1"/>
    </xf>
    <xf numFmtId="2" fontId="108" fillId="36" borderId="10" xfId="0" applyNumberFormat="1" applyFont="1" applyFill="1" applyBorder="1" applyAlignment="1">
      <alignment horizontal="center" vertical="center"/>
    </xf>
    <xf numFmtId="0" fontId="104" fillId="0" borderId="0" xfId="0" applyFont="1" applyAlignment="1">
      <alignment/>
    </xf>
    <xf numFmtId="0" fontId="106" fillId="35" borderId="10" xfId="0" applyFont="1" applyFill="1" applyBorder="1" applyAlignment="1">
      <alignment horizontal="center" vertical="center" wrapText="1"/>
    </xf>
    <xf numFmtId="0" fontId="106" fillId="35" borderId="10" xfId="0" applyFont="1" applyFill="1" applyBorder="1" applyAlignment="1">
      <alignment vertical="center"/>
    </xf>
    <xf numFmtId="0" fontId="106" fillId="35" borderId="51" xfId="0" applyFont="1" applyFill="1" applyBorder="1" applyAlignment="1">
      <alignment vertical="center"/>
    </xf>
    <xf numFmtId="0" fontId="106" fillId="0" borderId="27" xfId="0" applyFont="1" applyBorder="1" applyAlignment="1">
      <alignment horizontal="center" vertical="center"/>
    </xf>
    <xf numFmtId="0" fontId="106" fillId="0" borderId="10" xfId="0" applyFont="1" applyFill="1" applyBorder="1" applyAlignment="1" applyProtection="1">
      <alignment vertical="center"/>
      <protection locked="0"/>
    </xf>
    <xf numFmtId="0" fontId="106" fillId="10" borderId="10" xfId="0" applyFont="1" applyFill="1" applyBorder="1" applyAlignment="1" applyProtection="1">
      <alignment horizontal="center" vertical="center"/>
      <protection locked="0"/>
    </xf>
    <xf numFmtId="2" fontId="104" fillId="0" borderId="16" xfId="0" applyNumberFormat="1" applyFont="1" applyFill="1" applyBorder="1" applyAlignment="1" applyProtection="1">
      <alignment horizontal="center" vertical="center"/>
      <protection locked="0"/>
    </xf>
    <xf numFmtId="0" fontId="106" fillId="24"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xf>
    <xf numFmtId="0" fontId="106" fillId="0" borderId="15" xfId="0" applyFont="1" applyFill="1" applyBorder="1" applyAlignment="1" applyProtection="1">
      <alignment horizontal="center" vertical="center"/>
      <protection/>
    </xf>
    <xf numFmtId="0" fontId="108" fillId="36" borderId="10" xfId="0" applyFont="1" applyFill="1" applyBorder="1" applyAlignment="1" applyProtection="1">
      <alignment horizontal="left" vertical="center" wrapText="1" indent="1"/>
      <protection/>
    </xf>
    <xf numFmtId="0" fontId="106" fillId="0" borderId="10" xfId="0" applyFont="1" applyBorder="1" applyAlignment="1" applyProtection="1">
      <alignment horizontal="center" vertical="center"/>
      <protection/>
    </xf>
    <xf numFmtId="0" fontId="106" fillId="0" borderId="10" xfId="0" applyFont="1" applyBorder="1" applyAlignment="1" applyProtection="1">
      <alignment horizontal="left" vertical="center" wrapText="1"/>
      <protection/>
    </xf>
    <xf numFmtId="0" fontId="106" fillId="0" borderId="10" xfId="0" applyFont="1" applyBorder="1" applyAlignment="1" applyProtection="1">
      <alignment horizontal="center"/>
      <protection/>
    </xf>
    <xf numFmtId="0" fontId="106" fillId="0" borderId="10" xfId="0" applyFont="1" applyBorder="1" applyAlignment="1" applyProtection="1">
      <alignment horizontal="center" vertical="center" wrapText="1"/>
      <protection/>
    </xf>
    <xf numFmtId="0" fontId="106" fillId="0" borderId="14" xfId="0" applyFont="1" applyBorder="1" applyAlignment="1" applyProtection="1">
      <alignment horizontal="center" vertical="center"/>
      <protection locked="0"/>
    </xf>
    <xf numFmtId="0" fontId="106" fillId="0" borderId="10" xfId="0" applyFont="1" applyFill="1" applyBorder="1" applyAlignment="1" applyProtection="1">
      <alignment horizontal="left" vertical="center" wrapText="1"/>
      <protection/>
    </xf>
    <xf numFmtId="183" fontId="12" fillId="17" borderId="10" xfId="0" applyNumberFormat="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pplyProtection="1">
      <alignment vertical="top" wrapText="1"/>
      <protection locked="0"/>
    </xf>
    <xf numFmtId="0" fontId="0" fillId="0" borderId="10" xfId="0" applyBorder="1" applyAlignment="1" applyProtection="1">
      <alignment/>
      <protection locked="0"/>
    </xf>
    <xf numFmtId="0" fontId="106" fillId="0" borderId="15" xfId="0" applyFont="1" applyBorder="1" applyAlignment="1">
      <alignment horizontal="center" vertical="center"/>
    </xf>
    <xf numFmtId="0" fontId="106" fillId="0" borderId="10" xfId="0" applyFont="1" applyBorder="1" applyAlignment="1">
      <alignment horizontal="center" vertical="center"/>
    </xf>
    <xf numFmtId="0" fontId="108" fillId="0" borderId="10" xfId="0" applyFont="1" applyFill="1" applyBorder="1" applyAlignment="1">
      <alignment horizontal="center" vertical="center"/>
    </xf>
    <xf numFmtId="2" fontId="104" fillId="0" borderId="16" xfId="0" applyNumberFormat="1" applyFont="1" applyFill="1" applyBorder="1" applyAlignment="1" applyProtection="1">
      <alignment horizontal="left" vertical="center"/>
      <protection/>
    </xf>
    <xf numFmtId="0" fontId="0" fillId="0" borderId="10" xfId="0"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protection/>
    </xf>
    <xf numFmtId="0" fontId="106" fillId="0" borderId="21" xfId="0" applyFont="1" applyFill="1" applyBorder="1" applyAlignment="1">
      <alignment horizontal="left" vertical="center" wrapText="1" indent="1"/>
    </xf>
    <xf numFmtId="0" fontId="108" fillId="0" borderId="23" xfId="0" applyFont="1" applyFill="1" applyBorder="1" applyAlignment="1">
      <alignment horizontal="center" vertical="center"/>
    </xf>
    <xf numFmtId="2" fontId="116" fillId="39" borderId="16" xfId="0" applyNumberFormat="1" applyFont="1" applyFill="1" applyBorder="1" applyAlignment="1" applyProtection="1">
      <alignment horizontal="center" vertical="center" wrapText="1"/>
      <protection/>
    </xf>
    <xf numFmtId="2" fontId="0" fillId="0" borderId="16" xfId="0" applyNumberFormat="1" applyFont="1" applyFill="1" applyBorder="1" applyAlignment="1" applyProtection="1">
      <alignment horizontal="left" vertical="center"/>
      <protection/>
    </xf>
    <xf numFmtId="0" fontId="108" fillId="0" borderId="10" xfId="0" applyFont="1" applyFill="1" applyBorder="1" applyAlignment="1">
      <alignment horizontal="center" vertical="center" wrapText="1"/>
    </xf>
    <xf numFmtId="2" fontId="0" fillId="0" borderId="1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2" fontId="104" fillId="0" borderId="28" xfId="0" applyNumberFormat="1" applyFont="1" applyFill="1" applyBorder="1" applyAlignment="1" applyProtection="1">
      <alignment horizontal="center" vertical="center"/>
      <protection/>
    </xf>
    <xf numFmtId="0" fontId="106" fillId="0" borderId="10" xfId="0" applyFont="1" applyBorder="1" applyAlignment="1">
      <alignment vertical="center"/>
    </xf>
    <xf numFmtId="0" fontId="114" fillId="36" borderId="10" xfId="0" applyFont="1" applyFill="1" applyBorder="1" applyAlignment="1" applyProtection="1">
      <alignment horizontal="left" vertical="center"/>
      <protection/>
    </xf>
    <xf numFmtId="0" fontId="108" fillId="0" borderId="10" xfId="0" applyFont="1" applyFill="1" applyBorder="1" applyAlignment="1">
      <alignment horizontal="left" vertical="center" wrapText="1" indent="1"/>
    </xf>
    <xf numFmtId="0" fontId="106" fillId="0" borderId="10" xfId="0" applyFont="1" applyFill="1" applyBorder="1" applyAlignment="1" applyProtection="1">
      <alignment horizontal="center" vertical="center"/>
      <protection/>
    </xf>
    <xf numFmtId="0" fontId="106" fillId="0" borderId="16" xfId="0" applyFont="1" applyFill="1" applyBorder="1" applyAlignment="1">
      <alignment horizontal="center" vertical="center"/>
    </xf>
    <xf numFmtId="2" fontId="115" fillId="0" borderId="16" xfId="0" applyNumberFormat="1" applyFont="1" applyFill="1" applyBorder="1" applyAlignment="1" applyProtection="1">
      <alignment horizontal="center" vertical="center" wrapText="1"/>
      <protection/>
    </xf>
    <xf numFmtId="0" fontId="110" fillId="0" borderId="10" xfId="0" applyFont="1" applyFill="1" applyBorder="1" applyAlignment="1" applyProtection="1">
      <alignment horizontal="center" vertical="center"/>
      <protection/>
    </xf>
    <xf numFmtId="0" fontId="110" fillId="8" borderId="10" xfId="0" applyFont="1" applyFill="1" applyBorder="1" applyAlignment="1" applyProtection="1">
      <alignment horizontal="left" vertical="center" wrapText="1"/>
      <protection/>
    </xf>
    <xf numFmtId="0" fontId="110" fillId="8"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5" fillId="35" borderId="10" xfId="0" applyFont="1" applyFill="1" applyBorder="1" applyAlignment="1">
      <alignment horizontal="center" vertical="center"/>
    </xf>
    <xf numFmtId="0" fontId="5" fillId="35" borderId="10" xfId="0" applyFont="1" applyFill="1" applyBorder="1" applyAlignment="1">
      <alignment horizontal="left" vertical="center" wrapText="1"/>
    </xf>
    <xf numFmtId="2" fontId="0" fillId="0" borderId="10" xfId="0" applyNumberFormat="1" applyFont="1" applyFill="1" applyBorder="1" applyAlignment="1" applyProtection="1">
      <alignment horizontal="left" vertical="center"/>
      <protection/>
    </xf>
    <xf numFmtId="0" fontId="106" fillId="0" borderId="14" xfId="0" applyFont="1" applyBorder="1" applyAlignment="1" applyProtection="1">
      <alignment vertical="center"/>
      <protection locked="0"/>
    </xf>
    <xf numFmtId="0" fontId="106" fillId="0" borderId="10" xfId="0" applyFont="1" applyBorder="1" applyAlignment="1">
      <alignment horizontal="center" vertical="center"/>
    </xf>
    <xf numFmtId="0" fontId="106" fillId="0" borderId="10" xfId="0" applyFont="1" applyBorder="1" applyAlignment="1">
      <alignment horizontal="center" vertical="center"/>
    </xf>
    <xf numFmtId="0" fontId="108" fillId="0" borderId="10" xfId="0" applyFont="1" applyBorder="1" applyAlignment="1" quotePrefix="1">
      <alignment horizontal="center" vertical="center" wrapText="1"/>
    </xf>
    <xf numFmtId="0" fontId="106" fillId="0" borderId="10" xfId="0" applyFont="1" applyBorder="1" applyAlignment="1">
      <alignment horizontal="center" vertical="center"/>
    </xf>
    <xf numFmtId="0" fontId="108" fillId="0" borderId="10" xfId="0" applyFont="1" applyFill="1" applyBorder="1" applyAlignment="1">
      <alignment horizontal="center" vertical="center"/>
    </xf>
    <xf numFmtId="0" fontId="0" fillId="33" borderId="10" xfId="0" applyFill="1" applyBorder="1" applyAlignment="1" applyProtection="1">
      <alignment vertical="center" wrapText="1"/>
      <protection/>
    </xf>
    <xf numFmtId="0" fontId="0" fillId="0" borderId="0" xfId="0" applyAlignment="1">
      <alignment/>
    </xf>
    <xf numFmtId="0" fontId="0" fillId="33" borderId="10" xfId="0" applyFont="1" applyFill="1" applyBorder="1" applyAlignment="1" applyProtection="1">
      <alignment vertical="center"/>
      <protection locked="0"/>
    </xf>
    <xf numFmtId="0" fontId="106" fillId="0" borderId="10" xfId="0" applyFont="1" applyBorder="1" applyAlignment="1">
      <alignment horizontal="center" vertical="center"/>
    </xf>
    <xf numFmtId="0" fontId="5" fillId="0" borderId="10" xfId="0" applyFont="1" applyBorder="1" applyAlignment="1">
      <alignment horizontal="left" vertical="center" wrapText="1"/>
    </xf>
    <xf numFmtId="2" fontId="4" fillId="38" borderId="10" xfId="0" applyNumberFormat="1" applyFont="1" applyFill="1" applyBorder="1" applyAlignment="1">
      <alignment horizontal="center" vertical="center"/>
    </xf>
    <xf numFmtId="0" fontId="106" fillId="0" borderId="10" xfId="0" applyFont="1" applyBorder="1" applyAlignment="1">
      <alignment horizontal="center" vertical="center"/>
    </xf>
    <xf numFmtId="0" fontId="106" fillId="35" borderId="10" xfId="0" applyFont="1" applyFill="1" applyBorder="1" applyAlignment="1">
      <alignment horizontal="left" vertical="center"/>
    </xf>
    <xf numFmtId="0" fontId="108" fillId="35" borderId="11" xfId="0" applyFont="1" applyFill="1" applyBorder="1" applyAlignment="1">
      <alignment horizontal="center" vertical="center" wrapText="1"/>
    </xf>
    <xf numFmtId="0" fontId="117" fillId="0" borderId="0" xfId="0" applyFont="1" applyAlignment="1">
      <alignment horizontal="center" vertical="center" wrapText="1"/>
    </xf>
    <xf numFmtId="0" fontId="106" fillId="0" borderId="10" xfId="0" applyFont="1" applyBorder="1" applyAlignment="1">
      <alignment horizontal="center" vertical="top"/>
    </xf>
    <xf numFmtId="0" fontId="106" fillId="0" borderId="10" xfId="0" applyFont="1" applyBorder="1" applyAlignment="1">
      <alignment horizontal="left" vertical="top"/>
    </xf>
    <xf numFmtId="1" fontId="106" fillId="0" borderId="10" xfId="0" applyNumberFormat="1" applyFont="1" applyBorder="1" applyAlignment="1">
      <alignment horizontal="center" vertical="top"/>
    </xf>
    <xf numFmtId="1" fontId="106" fillId="0" borderId="10" xfId="0" applyNumberFormat="1" applyFont="1" applyBorder="1" applyAlignment="1">
      <alignment horizontal="center"/>
    </xf>
    <xf numFmtId="0" fontId="106" fillId="0" borderId="10" xfId="0" applyFont="1" applyBorder="1" applyAlignment="1" quotePrefix="1">
      <alignment horizontal="center" vertical="center"/>
    </xf>
    <xf numFmtId="1" fontId="106" fillId="0" borderId="10" xfId="0" applyNumberFormat="1" applyFont="1" applyBorder="1" applyAlignment="1">
      <alignment horizontal="center" vertical="center"/>
    </xf>
    <xf numFmtId="0" fontId="108" fillId="35" borderId="10" xfId="0" applyFont="1" applyFill="1" applyBorder="1" applyAlignment="1">
      <alignment horizontal="left" vertical="center" wrapText="1"/>
    </xf>
    <xf numFmtId="0" fontId="108" fillId="35" borderId="10" xfId="0" applyFont="1" applyFill="1" applyBorder="1" applyAlignment="1">
      <alignment horizontal="center" vertical="center" wrapText="1"/>
    </xf>
    <xf numFmtId="1" fontId="108" fillId="35" borderId="10" xfId="0" applyNumberFormat="1" applyFont="1" applyFill="1" applyBorder="1" applyAlignment="1">
      <alignment horizontal="center"/>
    </xf>
    <xf numFmtId="1" fontId="108" fillId="35" borderId="10" xfId="0" applyNumberFormat="1" applyFont="1" applyFill="1" applyBorder="1" applyAlignment="1">
      <alignment horizontal="center" vertical="center"/>
    </xf>
    <xf numFmtId="0" fontId="106" fillId="0" borderId="16" xfId="0" applyFont="1" applyFill="1" applyBorder="1" applyAlignment="1">
      <alignment horizontal="center" vertical="center" wrapText="1"/>
    </xf>
    <xf numFmtId="1" fontId="106" fillId="0" borderId="10" xfId="0" applyNumberFormat="1" applyFont="1" applyFill="1" applyBorder="1" applyAlignment="1">
      <alignment horizontal="center" vertical="center"/>
    </xf>
    <xf numFmtId="1" fontId="106" fillId="0" borderId="10" xfId="0" applyNumberFormat="1" applyFont="1" applyFill="1" applyBorder="1" applyAlignment="1">
      <alignment horizontal="center"/>
    </xf>
    <xf numFmtId="0" fontId="106" fillId="35" borderId="10" xfId="0" applyFont="1" applyFill="1" applyBorder="1" applyAlignment="1">
      <alignment horizontal="center"/>
    </xf>
    <xf numFmtId="0" fontId="106" fillId="0" borderId="0" xfId="0" applyFont="1" applyAlignment="1">
      <alignment/>
    </xf>
    <xf numFmtId="0" fontId="118" fillId="0" borderId="10" xfId="0" applyFont="1" applyFill="1" applyBorder="1" applyAlignment="1" applyProtection="1">
      <alignment horizontal="center" vertical="center" wrapText="1"/>
      <protection/>
    </xf>
    <xf numFmtId="183" fontId="12" fillId="0" borderId="10" xfId="0" applyNumberFormat="1" applyFont="1" applyFill="1" applyBorder="1" applyAlignment="1">
      <alignment horizontal="center" vertical="center" wrapText="1"/>
    </xf>
    <xf numFmtId="0" fontId="108" fillId="35" borderId="15" xfId="0" applyFont="1" applyFill="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 fontId="7" fillId="0" borderId="10" xfId="0" applyNumberFormat="1"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xf>
    <xf numFmtId="0" fontId="106" fillId="0" borderId="10" xfId="0" applyFont="1" applyBorder="1" applyAlignment="1">
      <alignment horizontal="center" vertical="center"/>
    </xf>
    <xf numFmtId="2" fontId="104" fillId="0" borderId="10" xfId="0" applyNumberFormat="1" applyFont="1" applyFill="1" applyBorder="1" applyAlignment="1" applyProtection="1">
      <alignment horizontal="center" vertical="center"/>
      <protection/>
    </xf>
    <xf numFmtId="2" fontId="104" fillId="0" borderId="10" xfId="0" applyNumberFormat="1" applyFont="1" applyFill="1" applyBorder="1" applyAlignment="1" applyProtection="1">
      <alignment horizontal="left" vertical="center"/>
      <protection/>
    </xf>
    <xf numFmtId="0" fontId="106" fillId="0" borderId="10" xfId="0" applyFont="1" applyBorder="1" applyAlignment="1">
      <alignment horizontal="center" vertical="center"/>
    </xf>
    <xf numFmtId="0" fontId="119" fillId="0" borderId="10" xfId="0" applyFont="1" applyBorder="1" applyAlignment="1" applyProtection="1">
      <alignment vertical="top" wrapText="1"/>
      <protection/>
    </xf>
    <xf numFmtId="0" fontId="119" fillId="33" borderId="10" xfId="0" applyFont="1" applyFill="1" applyBorder="1" applyAlignment="1" applyProtection="1">
      <alignment vertical="center" wrapText="1"/>
      <protection/>
    </xf>
    <xf numFmtId="0" fontId="120" fillId="41" borderId="10" xfId="0" applyFont="1" applyFill="1" applyBorder="1" applyAlignment="1" applyProtection="1">
      <alignment horizontal="center" vertical="center" wrapText="1"/>
      <protection/>
    </xf>
    <xf numFmtId="0" fontId="120" fillId="41" borderId="10" xfId="0" applyFont="1" applyFill="1" applyBorder="1" applyAlignment="1" applyProtection="1">
      <alignment horizontal="center" vertical="center"/>
      <protection/>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wrapText="1"/>
    </xf>
    <xf numFmtId="0" fontId="61" fillId="0" borderId="10" xfId="0" applyFont="1" applyFill="1" applyBorder="1" applyAlignment="1" applyProtection="1">
      <alignment horizontal="center" vertical="center"/>
      <protection/>
    </xf>
    <xf numFmtId="0" fontId="61" fillId="0" borderId="10" xfId="0" applyFont="1" applyFill="1" applyBorder="1" applyAlignment="1" applyProtection="1">
      <alignment vertical="center" wrapText="1"/>
      <protection/>
    </xf>
    <xf numFmtId="0" fontId="120" fillId="36" borderId="10" xfId="0" applyFont="1" applyFill="1" applyBorder="1" applyAlignment="1">
      <alignment horizontal="center" vertical="center"/>
    </xf>
    <xf numFmtId="0" fontId="120" fillId="36" borderId="10" xfId="0" applyFont="1" applyFill="1" applyBorder="1" applyAlignment="1">
      <alignment vertical="center"/>
    </xf>
    <xf numFmtId="0" fontId="119" fillId="0" borderId="10" xfId="0" applyFont="1" applyFill="1" applyBorder="1" applyAlignment="1" applyProtection="1">
      <alignment horizontal="center" vertical="center"/>
      <protection/>
    </xf>
    <xf numFmtId="0" fontId="119" fillId="0" borderId="10" xfId="0" applyFont="1" applyBorder="1" applyAlignment="1">
      <alignment wrapText="1"/>
    </xf>
    <xf numFmtId="0" fontId="61" fillId="0" borderId="10" xfId="0" applyFont="1" applyFill="1" applyBorder="1" applyAlignment="1">
      <alignment vertical="center" wrapText="1"/>
    </xf>
    <xf numFmtId="0" fontId="119" fillId="0" borderId="10" xfId="0" applyFont="1" applyFill="1" applyBorder="1" applyAlignment="1">
      <alignment horizontal="center" vertical="center"/>
    </xf>
    <xf numFmtId="2" fontId="119" fillId="0" borderId="10" xfId="0" applyNumberFormat="1" applyFont="1" applyFill="1" applyBorder="1" applyAlignment="1" applyProtection="1">
      <alignment vertical="center" wrapText="1"/>
      <protection/>
    </xf>
    <xf numFmtId="2" fontId="119" fillId="0" borderId="10" xfId="0" applyNumberFormat="1" applyFont="1" applyFill="1" applyBorder="1" applyAlignment="1" applyProtection="1">
      <alignment horizontal="center" vertical="center"/>
      <protection/>
    </xf>
    <xf numFmtId="0" fontId="60" fillId="0" borderId="10" xfId="0" applyFont="1" applyFill="1" applyBorder="1" applyAlignment="1">
      <alignment vertical="center" wrapText="1"/>
    </xf>
    <xf numFmtId="2" fontId="120" fillId="0" borderId="10" xfId="0" applyNumberFormat="1" applyFont="1" applyFill="1" applyBorder="1" applyAlignment="1" applyProtection="1">
      <alignment horizontal="center" vertical="center"/>
      <protection/>
    </xf>
    <xf numFmtId="2" fontId="120" fillId="0" borderId="10" xfId="0" applyNumberFormat="1" applyFont="1" applyFill="1" applyBorder="1" applyAlignment="1" applyProtection="1">
      <alignment horizontal="left" vertical="center"/>
      <protection/>
    </xf>
    <xf numFmtId="0" fontId="61" fillId="0" borderId="10" xfId="0" applyFont="1" applyFill="1" applyBorder="1" applyAlignment="1">
      <alignment horizontal="center" vertical="center"/>
    </xf>
    <xf numFmtId="0" fontId="120" fillId="36" borderId="10" xfId="0" applyFont="1" applyFill="1" applyBorder="1" applyAlignment="1" applyProtection="1">
      <alignment horizontal="center" vertical="center"/>
      <protection/>
    </xf>
    <xf numFmtId="0" fontId="120" fillId="36" borderId="10" xfId="0" applyFont="1" applyFill="1" applyBorder="1" applyAlignment="1" applyProtection="1">
      <alignment vertical="center" wrapText="1"/>
      <protection/>
    </xf>
    <xf numFmtId="0" fontId="119" fillId="0" borderId="10" xfId="0" applyFont="1" applyBorder="1" applyAlignment="1" applyProtection="1">
      <alignment horizontal="center" vertical="center"/>
      <protection/>
    </xf>
    <xf numFmtId="0" fontId="119" fillId="0" borderId="10" xfId="0" applyFont="1" applyBorder="1" applyAlignment="1" applyProtection="1">
      <alignment vertical="center" wrapText="1"/>
      <protection/>
    </xf>
    <xf numFmtId="0" fontId="119" fillId="0" borderId="10" xfId="0" applyFont="1" applyFill="1" applyBorder="1" applyAlignment="1" applyProtection="1">
      <alignment vertical="center" wrapText="1"/>
      <protection/>
    </xf>
    <xf numFmtId="0" fontId="120" fillId="0" borderId="10" xfId="0" applyFont="1" applyBorder="1" applyAlignment="1">
      <alignment horizontal="center" vertical="center"/>
    </xf>
    <xf numFmtId="0" fontId="120" fillId="0" borderId="10" xfId="0" applyFont="1" applyBorder="1" applyAlignment="1">
      <alignment horizontal="left" vertical="center"/>
    </xf>
    <xf numFmtId="0" fontId="120" fillId="36" borderId="10" xfId="0" applyFont="1" applyFill="1" applyBorder="1" applyAlignment="1" applyProtection="1">
      <alignment horizontal="left" vertical="center"/>
      <protection/>
    </xf>
    <xf numFmtId="0" fontId="119" fillId="0" borderId="10" xfId="0" applyFont="1" applyBorder="1" applyAlignment="1" applyProtection="1">
      <alignment horizontal="left" vertical="center" wrapText="1"/>
      <protection/>
    </xf>
    <xf numFmtId="0" fontId="119" fillId="0" borderId="10" xfId="0" applyFont="1" applyFill="1" applyBorder="1" applyAlignment="1" applyProtection="1">
      <alignment horizontal="left" vertical="center" wrapText="1"/>
      <protection/>
    </xf>
    <xf numFmtId="0" fontId="119" fillId="0" borderId="10" xfId="0" applyFont="1" applyBorder="1" applyAlignment="1">
      <alignment vertical="center"/>
    </xf>
    <xf numFmtId="0" fontId="61" fillId="0" borderId="10" xfId="0" applyFont="1" applyBorder="1" applyAlignment="1" applyProtection="1">
      <alignment horizontal="center" vertical="center"/>
      <protection/>
    </xf>
    <xf numFmtId="0" fontId="61" fillId="0" borderId="10" xfId="0" applyFont="1" applyBorder="1" applyAlignment="1" applyProtection="1">
      <alignment horizontal="left" vertical="center" wrapText="1"/>
      <protection/>
    </xf>
    <xf numFmtId="0" fontId="119" fillId="0" borderId="10" xfId="0" applyFont="1" applyBorder="1" applyAlignment="1">
      <alignment horizontal="center" vertical="center"/>
    </xf>
    <xf numFmtId="0" fontId="119" fillId="0" borderId="10" xfId="0" applyFont="1" applyFill="1" applyBorder="1" applyAlignment="1">
      <alignment horizontal="left" vertical="center" wrapText="1"/>
    </xf>
    <xf numFmtId="0" fontId="119" fillId="0" borderId="10" xfId="0" applyFont="1" applyBorder="1" applyAlignment="1">
      <alignment horizontal="left" vertical="center" wrapText="1"/>
    </xf>
    <xf numFmtId="0" fontId="119" fillId="0" borderId="10" xfId="0" applyFont="1" applyBorder="1" applyAlignment="1">
      <alignment horizontal="center" vertical="center" wrapText="1"/>
    </xf>
    <xf numFmtId="0" fontId="61" fillId="0" borderId="10" xfId="0" applyFont="1" applyFill="1" applyBorder="1" applyAlignment="1">
      <alignment vertical="center"/>
    </xf>
    <xf numFmtId="0" fontId="119" fillId="0" borderId="10" xfId="0" applyFont="1" applyBorder="1" applyAlignment="1">
      <alignment vertical="center" wrapText="1"/>
    </xf>
    <xf numFmtId="0" fontId="119" fillId="0" borderId="10" xfId="0" applyFont="1" applyFill="1" applyBorder="1" applyAlignment="1">
      <alignment vertical="center" wrapText="1"/>
    </xf>
    <xf numFmtId="0" fontId="60" fillId="36" borderId="10" xfId="0" applyFont="1" applyFill="1" applyBorder="1" applyAlignment="1">
      <alignment horizontal="center" vertical="center"/>
    </xf>
    <xf numFmtId="0" fontId="119" fillId="34" borderId="10" xfId="0" applyFont="1" applyFill="1" applyBorder="1" applyAlignment="1">
      <alignment horizontal="center" vertical="center"/>
    </xf>
    <xf numFmtId="0" fontId="119" fillId="36" borderId="10" xfId="0" applyFont="1" applyFill="1" applyBorder="1" applyAlignment="1">
      <alignment horizontal="center" vertical="center"/>
    </xf>
    <xf numFmtId="0" fontId="120" fillId="0" borderId="10" xfId="0" applyFont="1" applyBorder="1" applyAlignment="1">
      <alignment horizontal="center" vertical="center" wrapText="1"/>
    </xf>
    <xf numFmtId="0" fontId="120" fillId="0" borderId="10" xfId="0" applyFont="1" applyBorder="1" applyAlignment="1">
      <alignment vertical="center" wrapText="1"/>
    </xf>
    <xf numFmtId="0" fontId="61" fillId="0" borderId="10" xfId="0" applyFont="1" applyBorder="1" applyAlignment="1">
      <alignment vertical="center" wrapText="1"/>
    </xf>
    <xf numFmtId="0" fontId="120" fillId="36" borderId="10" xfId="0" applyFont="1" applyFill="1" applyBorder="1" applyAlignment="1" applyProtection="1">
      <alignment horizontal="center" vertical="center" wrapText="1"/>
      <protection/>
    </xf>
    <xf numFmtId="0" fontId="60" fillId="36" borderId="10" xfId="0" applyFont="1" applyFill="1" applyBorder="1" applyAlignment="1" applyProtection="1">
      <alignment horizontal="left" vertical="center"/>
      <protection/>
    </xf>
    <xf numFmtId="0" fontId="61" fillId="0" borderId="10" xfId="0" applyFont="1" applyFill="1" applyBorder="1" applyAlignment="1" applyProtection="1">
      <alignment horizontal="left" vertical="center" wrapText="1"/>
      <protection/>
    </xf>
    <xf numFmtId="0" fontId="120" fillId="0" borderId="10" xfId="0" applyFont="1" applyFill="1" applyBorder="1" applyAlignment="1" applyProtection="1">
      <alignment horizontal="left" vertical="center" wrapText="1"/>
      <protection/>
    </xf>
    <xf numFmtId="0" fontId="120" fillId="36" borderId="10" xfId="0" applyFont="1" applyFill="1" applyBorder="1" applyAlignment="1" applyProtection="1">
      <alignment horizontal="left" vertical="center" wrapText="1"/>
      <protection/>
    </xf>
    <xf numFmtId="0" fontId="119" fillId="0" borderId="10" xfId="0" applyFont="1" applyFill="1" applyBorder="1" applyAlignment="1">
      <alignment horizontal="center" vertical="center" wrapText="1"/>
    </xf>
    <xf numFmtId="0" fontId="120" fillId="0" borderId="10" xfId="0" applyFont="1" applyFill="1" applyBorder="1" applyAlignment="1" applyProtection="1">
      <alignment horizontal="center" vertical="center"/>
      <protection/>
    </xf>
    <xf numFmtId="0" fontId="120" fillId="8" borderId="10" xfId="0" applyFont="1" applyFill="1" applyBorder="1" applyAlignment="1" applyProtection="1">
      <alignment horizontal="left" vertical="center" wrapText="1"/>
      <protection/>
    </xf>
    <xf numFmtId="2" fontId="120" fillId="39" borderId="10" xfId="0" applyNumberFormat="1" applyFont="1" applyFill="1" applyBorder="1" applyAlignment="1" applyProtection="1">
      <alignment horizontal="center" vertical="center"/>
      <protection/>
    </xf>
    <xf numFmtId="2" fontId="120" fillId="39" borderId="10" xfId="0" applyNumberFormat="1" applyFont="1" applyFill="1" applyBorder="1" applyAlignment="1" applyProtection="1">
      <alignment horizontal="left" vertical="center"/>
      <protection/>
    </xf>
    <xf numFmtId="0" fontId="119" fillId="33" borderId="10" xfId="0" applyFont="1" applyFill="1" applyBorder="1" applyAlignment="1" applyProtection="1">
      <alignment horizontal="center" vertical="center"/>
      <protection/>
    </xf>
    <xf numFmtId="0" fontId="119" fillId="24" borderId="10" xfId="0" applyFont="1" applyFill="1" applyBorder="1" applyAlignment="1" applyProtection="1">
      <alignment horizontal="center" vertical="center" wrapText="1"/>
      <protection/>
    </xf>
    <xf numFmtId="0" fontId="120" fillId="24" borderId="10" xfId="0" applyFont="1" applyFill="1" applyBorder="1" applyAlignment="1" applyProtection="1">
      <alignment horizontal="left" vertical="center" wrapText="1"/>
      <protection/>
    </xf>
    <xf numFmtId="0" fontId="120" fillId="0" borderId="10" xfId="0" applyFont="1" applyFill="1" applyBorder="1" applyAlignment="1" applyProtection="1">
      <alignment vertical="center" wrapText="1"/>
      <protection/>
    </xf>
    <xf numFmtId="0" fontId="106" fillId="35" borderId="15" xfId="0" applyFont="1" applyFill="1" applyBorder="1" applyAlignment="1">
      <alignment vertical="center"/>
    </xf>
    <xf numFmtId="0" fontId="106" fillId="0" borderId="27" xfId="0" applyFont="1" applyFill="1" applyBorder="1" applyAlignment="1">
      <alignment horizontal="center" vertical="center"/>
    </xf>
    <xf numFmtId="0" fontId="106" fillId="0" borderId="15" xfId="0" applyFont="1" applyFill="1" applyBorder="1" applyAlignment="1">
      <alignment horizontal="center" vertical="center"/>
    </xf>
    <xf numFmtId="0" fontId="108" fillId="0" borderId="10" xfId="0" applyFont="1" applyFill="1" applyBorder="1" applyAlignment="1">
      <alignment horizontal="center" vertical="center"/>
    </xf>
    <xf numFmtId="0" fontId="106" fillId="0" borderId="10" xfId="0" applyFont="1" applyBorder="1" applyAlignment="1">
      <alignment horizontal="center" vertical="center"/>
    </xf>
    <xf numFmtId="0" fontId="108" fillId="0" borderId="10" xfId="0" applyFont="1" applyFill="1" applyBorder="1" applyAlignment="1">
      <alignment horizontal="center" vertical="center"/>
    </xf>
    <xf numFmtId="0" fontId="108" fillId="0" borderId="10" xfId="0" applyFont="1" applyFill="1" applyBorder="1" applyAlignment="1">
      <alignment horizontal="center" vertical="center" wrapText="1"/>
    </xf>
    <xf numFmtId="0" fontId="106" fillId="0" borderId="10" xfId="0" applyFont="1" applyBorder="1" applyAlignment="1" applyProtection="1">
      <alignment horizontal="center" vertical="center"/>
      <protection locked="0"/>
    </xf>
    <xf numFmtId="0" fontId="121" fillId="0" borderId="0" xfId="0" applyFont="1" applyFill="1" applyBorder="1" applyAlignment="1" applyProtection="1">
      <alignment horizontal="center" vertical="center"/>
      <protection/>
    </xf>
    <xf numFmtId="0" fontId="119" fillId="0" borderId="0" xfId="0" applyFont="1" applyBorder="1" applyAlignment="1" applyProtection="1">
      <alignment horizontal="center" vertical="center"/>
      <protection/>
    </xf>
    <xf numFmtId="0" fontId="119" fillId="0" borderId="0" xfId="0" applyFont="1" applyBorder="1" applyAlignment="1" applyProtection="1">
      <alignment vertical="center" wrapText="1"/>
      <protection/>
    </xf>
    <xf numFmtId="0" fontId="119" fillId="0" borderId="0" xfId="0" applyFont="1" applyFill="1" applyBorder="1" applyAlignment="1" applyProtection="1">
      <alignment vertical="center" wrapText="1"/>
      <protection/>
    </xf>
    <xf numFmtId="0" fontId="119" fillId="0" borderId="0" xfId="0" applyFont="1" applyFill="1" applyBorder="1" applyAlignment="1" applyProtection="1">
      <alignment horizontal="left" vertical="center" wrapText="1"/>
      <protection/>
    </xf>
    <xf numFmtId="0" fontId="61" fillId="0" borderId="0" xfId="0" applyFont="1" applyBorder="1" applyAlignment="1">
      <alignment vertical="center" wrapText="1"/>
    </xf>
    <xf numFmtId="0" fontId="120" fillId="0" borderId="0" xfId="0" applyFont="1" applyFill="1" applyBorder="1" applyAlignment="1" applyProtection="1">
      <alignment vertical="center" wrapText="1"/>
      <protection/>
    </xf>
    <xf numFmtId="0" fontId="108" fillId="35" borderId="15" xfId="0" applyFont="1" applyFill="1" applyBorder="1" applyAlignment="1">
      <alignment vertical="center" wrapText="1"/>
    </xf>
    <xf numFmtId="0" fontId="119" fillId="0" borderId="0" xfId="0" applyFont="1" applyBorder="1" applyAlignment="1" applyProtection="1">
      <alignment vertical="center"/>
      <protection/>
    </xf>
    <xf numFmtId="0" fontId="120" fillId="0" borderId="0" xfId="0" applyFont="1" applyFill="1" applyBorder="1" applyAlignment="1" applyProtection="1">
      <alignment horizontal="center" vertical="center" wrapText="1"/>
      <protection/>
    </xf>
    <xf numFmtId="0" fontId="119" fillId="0" borderId="10" xfId="0" applyFont="1" applyBorder="1" applyAlignment="1" applyProtection="1">
      <alignment vertical="center"/>
      <protection/>
    </xf>
    <xf numFmtId="0" fontId="61" fillId="0" borderId="10" xfId="0" applyFont="1" applyBorder="1" applyAlignment="1" applyProtection="1">
      <alignment vertical="center" wrapText="1"/>
      <protection/>
    </xf>
    <xf numFmtId="0" fontId="120" fillId="0" borderId="10" xfId="0" applyFont="1" applyBorder="1" applyAlignment="1" applyProtection="1">
      <alignment vertical="center"/>
      <protection/>
    </xf>
    <xf numFmtId="0" fontId="120" fillId="0" borderId="0" xfId="0" applyFont="1" applyBorder="1" applyAlignment="1" applyProtection="1">
      <alignment vertical="center"/>
      <protection/>
    </xf>
    <xf numFmtId="0" fontId="122" fillId="0" borderId="10" xfId="0" applyFont="1" applyBorder="1" applyAlignment="1" applyProtection="1">
      <alignment vertical="center" wrapText="1"/>
      <protection/>
    </xf>
    <xf numFmtId="0" fontId="120" fillId="36"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36" borderId="10" xfId="0" applyFont="1" applyFill="1" applyBorder="1" applyAlignment="1">
      <alignment horizontal="left" vertical="center" wrapText="1"/>
    </xf>
    <xf numFmtId="0" fontId="60" fillId="0" borderId="10" xfId="0" applyFont="1" applyBorder="1" applyAlignment="1" applyProtection="1">
      <alignment horizontal="center" vertical="center"/>
      <protection/>
    </xf>
    <xf numFmtId="0" fontId="60" fillId="0" borderId="10" xfId="0" applyFont="1" applyBorder="1" applyAlignment="1" applyProtection="1">
      <alignment vertical="center"/>
      <protection/>
    </xf>
    <xf numFmtId="0" fontId="61" fillId="0" borderId="10" xfId="0" applyFont="1" applyBorder="1" applyAlignment="1" applyProtection="1">
      <alignment vertical="center"/>
      <protection/>
    </xf>
    <xf numFmtId="0" fontId="61" fillId="0" borderId="0" xfId="0" applyFont="1" applyAlignment="1">
      <alignment vertical="center" wrapText="1"/>
    </xf>
    <xf numFmtId="0" fontId="60" fillId="0" borderId="0" xfId="0" applyFont="1" applyAlignment="1">
      <alignment vertical="center" wrapText="1"/>
    </xf>
    <xf numFmtId="0" fontId="60" fillId="0" borderId="10" xfId="0" applyFont="1" applyBorder="1" applyAlignment="1" applyProtection="1">
      <alignment vertical="center" wrapText="1"/>
      <protection/>
    </xf>
    <xf numFmtId="0" fontId="60" fillId="0" borderId="10" xfId="0" applyFont="1" applyBorder="1" applyAlignment="1" applyProtection="1">
      <alignment horizontal="left" vertical="center" wrapText="1"/>
      <protection/>
    </xf>
    <xf numFmtId="0" fontId="61" fillId="0" borderId="10" xfId="0" applyFont="1" applyBorder="1" applyAlignment="1" applyProtection="1">
      <alignment horizontal="left" vertical="center"/>
      <protection/>
    </xf>
    <xf numFmtId="0" fontId="0" fillId="0" borderId="10" xfId="0" applyFont="1" applyBorder="1" applyAlignment="1" applyProtection="1">
      <alignment vertical="top"/>
      <protection/>
    </xf>
    <xf numFmtId="0" fontId="60" fillId="0" borderId="10" xfId="0" applyFont="1" applyFill="1" applyBorder="1" applyAlignment="1" applyProtection="1">
      <alignment vertical="center" wrapText="1"/>
      <protection/>
    </xf>
    <xf numFmtId="0" fontId="119" fillId="33" borderId="10" xfId="0" applyFont="1" applyFill="1" applyBorder="1" applyAlignment="1" applyProtection="1">
      <alignment horizontal="center" vertical="center" wrapText="1"/>
      <protection/>
    </xf>
    <xf numFmtId="2" fontId="115" fillId="0" borderId="10" xfId="0" applyNumberFormat="1" applyFont="1" applyBorder="1" applyAlignment="1">
      <alignment horizontal="center" vertical="center"/>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2" fontId="7" fillId="0" borderId="16" xfId="0" applyNumberFormat="1" applyFont="1" applyFill="1" applyBorder="1" applyAlignment="1" applyProtection="1">
      <alignment horizontal="left" vertical="center" wrapText="1"/>
      <protection/>
    </xf>
    <xf numFmtId="0" fontId="108" fillId="36" borderId="10" xfId="0" applyFont="1" applyFill="1" applyBorder="1" applyAlignment="1">
      <alignment vertical="center" wrapText="1"/>
    </xf>
    <xf numFmtId="0" fontId="108" fillId="0" borderId="39" xfId="0" applyFont="1" applyFill="1" applyBorder="1" applyAlignment="1">
      <alignment horizontal="center" vertical="center"/>
    </xf>
    <xf numFmtId="0" fontId="108" fillId="0" borderId="13" xfId="0" applyFont="1" applyFill="1" applyBorder="1" applyAlignment="1">
      <alignment horizontal="left" vertical="center" wrapText="1"/>
    </xf>
    <xf numFmtId="0" fontId="108" fillId="0" borderId="15" xfId="0" applyFont="1" applyFill="1" applyBorder="1" applyAlignment="1" applyProtection="1">
      <alignment horizontal="center" vertical="center"/>
      <protection/>
    </xf>
    <xf numFmtId="0" fontId="108" fillId="0" borderId="10" xfId="0" applyFont="1" applyFill="1" applyBorder="1" applyAlignment="1" applyProtection="1">
      <alignment horizontal="left" vertical="center" wrapText="1"/>
      <protection/>
    </xf>
    <xf numFmtId="0" fontId="108" fillId="0" borderId="10" xfId="0" applyFont="1" applyFill="1" applyBorder="1" applyAlignment="1">
      <alignment horizontal="left" vertical="center" wrapText="1"/>
    </xf>
    <xf numFmtId="2" fontId="108" fillId="0" borderId="10" xfId="0" applyNumberFormat="1" applyFont="1" applyFill="1" applyBorder="1" applyAlignment="1">
      <alignment horizontal="center" vertical="center" wrapText="1"/>
    </xf>
    <xf numFmtId="0" fontId="106" fillId="0" borderId="10" xfId="0" applyFont="1" applyFill="1" applyBorder="1" applyAlignment="1" applyProtection="1">
      <alignment horizontal="center" vertical="center" wrapText="1"/>
      <protection/>
    </xf>
    <xf numFmtId="0" fontId="106" fillId="0" borderId="10" xfId="0" applyFont="1" applyFill="1" applyBorder="1" applyAlignment="1" applyProtection="1">
      <alignment horizontal="center" vertical="center"/>
      <protection/>
    </xf>
    <xf numFmtId="2" fontId="108" fillId="36" borderId="10" xfId="0" applyNumberFormat="1" applyFont="1" applyFill="1" applyBorder="1" applyAlignment="1">
      <alignment horizontal="center" vertical="center"/>
    </xf>
    <xf numFmtId="0" fontId="106" fillId="0" borderId="42" xfId="0" applyFont="1" applyFill="1" applyBorder="1" applyAlignment="1">
      <alignment vertical="center"/>
    </xf>
    <xf numFmtId="0" fontId="106" fillId="0" borderId="0" xfId="0" applyFont="1" applyFill="1" applyBorder="1" applyAlignment="1">
      <alignment vertical="center" wrapText="1"/>
    </xf>
    <xf numFmtId="0" fontId="106" fillId="0" borderId="0" xfId="0" applyFont="1" applyFill="1" applyBorder="1" applyAlignment="1">
      <alignment horizontal="center" vertical="center"/>
    </xf>
    <xf numFmtId="0" fontId="106" fillId="0" borderId="30" xfId="0" applyFont="1" applyFill="1" applyBorder="1" applyAlignment="1">
      <alignment vertical="center" wrapText="1"/>
    </xf>
    <xf numFmtId="2" fontId="106" fillId="0" borderId="10" xfId="0" applyNumberFormat="1" applyFont="1" applyFill="1" applyBorder="1" applyAlignment="1">
      <alignment horizontal="center" vertical="center"/>
    </xf>
    <xf numFmtId="0" fontId="108" fillId="0" borderId="10" xfId="0" applyFont="1" applyFill="1" applyBorder="1" applyAlignment="1">
      <alignment vertical="center" wrapText="1"/>
    </xf>
    <xf numFmtId="2" fontId="108" fillId="0" borderId="10" xfId="0" applyNumberFormat="1" applyFont="1" applyFill="1" applyBorder="1" applyAlignment="1">
      <alignment horizontal="center" vertical="center"/>
    </xf>
    <xf numFmtId="0" fontId="108" fillId="9" borderId="10" xfId="0" applyFont="1" applyFill="1" applyBorder="1" applyAlignment="1">
      <alignment horizontal="center" vertical="center" wrapText="1"/>
    </xf>
    <xf numFmtId="0" fontId="106" fillId="0" borderId="15" xfId="0" applyFont="1" applyFill="1" applyBorder="1" applyAlignment="1">
      <alignment vertical="center" wrapText="1"/>
    </xf>
    <xf numFmtId="0" fontId="0" fillId="0" borderId="0" xfId="0" applyFont="1" applyFill="1" applyAlignment="1">
      <alignment/>
    </xf>
    <xf numFmtId="0" fontId="106" fillId="0" borderId="10" xfId="0" applyFont="1" applyBorder="1" applyAlignment="1" applyProtection="1">
      <alignment horizontal="center" vertical="center"/>
      <protection/>
    </xf>
    <xf numFmtId="0" fontId="106" fillId="0" borderId="10" xfId="0" applyFont="1" applyBorder="1" applyAlignment="1" applyProtection="1">
      <alignment horizontal="left" vertical="center" wrapText="1"/>
      <protection/>
    </xf>
    <xf numFmtId="2" fontId="0" fillId="3" borderId="10" xfId="0" applyNumberFormat="1" applyFont="1" applyFill="1" applyBorder="1" applyAlignment="1" applyProtection="1">
      <alignment horizontal="center" vertical="center"/>
      <protection locked="0"/>
    </xf>
    <xf numFmtId="0" fontId="0" fillId="0" borderId="0" xfId="0" applyFont="1" applyAlignment="1">
      <alignment/>
    </xf>
    <xf numFmtId="0" fontId="106" fillId="0" borderId="10" xfId="0" applyFont="1" applyBorder="1" applyAlignment="1" applyProtection="1">
      <alignment horizontal="center" vertical="center" wrapText="1"/>
      <protection/>
    </xf>
    <xf numFmtId="178" fontId="106" fillId="0" borderId="10" xfId="0" applyNumberFormat="1" applyFont="1" applyFill="1" applyBorder="1" applyAlignment="1" applyProtection="1">
      <alignment horizontal="center" vertical="center"/>
      <protection locked="0"/>
    </xf>
    <xf numFmtId="0" fontId="106" fillId="0" borderId="10" xfId="0" applyFont="1" applyFill="1" applyBorder="1" applyAlignment="1" applyProtection="1">
      <alignment horizontal="center" vertical="center"/>
      <protection locked="0"/>
    </xf>
    <xf numFmtId="178" fontId="0" fillId="2" borderId="10" xfId="0" applyNumberFormat="1" applyFont="1" applyFill="1" applyBorder="1" applyAlignment="1" applyProtection="1">
      <alignment horizontal="center" vertical="center" wrapText="1"/>
      <protection locked="0"/>
    </xf>
    <xf numFmtId="0" fontId="0" fillId="0" borderId="21" xfId="0" applyFont="1" applyBorder="1" applyAlignment="1">
      <alignment/>
    </xf>
    <xf numFmtId="178" fontId="0" fillId="0" borderId="10" xfId="0" applyNumberFormat="1" applyFont="1" applyFill="1" applyBorder="1" applyAlignment="1" applyProtection="1">
      <alignment horizontal="center" vertical="center"/>
      <protection/>
    </xf>
    <xf numFmtId="0" fontId="106" fillId="0" borderId="10" xfId="0" applyFont="1" applyFill="1" applyBorder="1" applyAlignment="1">
      <alignment horizontal="left" vertical="center" wrapText="1" indent="1"/>
    </xf>
    <xf numFmtId="0" fontId="106" fillId="0" borderId="16" xfId="0" applyFont="1" applyFill="1" applyBorder="1" applyAlignment="1">
      <alignment horizontal="left" vertical="center" wrapText="1" indent="1"/>
    </xf>
    <xf numFmtId="0" fontId="123" fillId="34" borderId="10" xfId="0" applyFont="1" applyFill="1" applyBorder="1" applyAlignment="1" applyProtection="1">
      <alignment horizontal="center" vertical="center"/>
      <protection/>
    </xf>
    <xf numFmtId="0" fontId="106" fillId="0" borderId="16" xfId="0" applyFont="1" applyFill="1" applyBorder="1" applyAlignment="1" applyProtection="1">
      <alignment horizontal="left" vertical="center" wrapText="1" indent="1"/>
      <protection/>
    </xf>
    <xf numFmtId="0" fontId="123" fillId="0" borderId="16" xfId="0" applyFont="1" applyBorder="1" applyAlignment="1" applyProtection="1">
      <alignment horizontal="center" vertical="center"/>
      <protection locked="0"/>
    </xf>
    <xf numFmtId="0" fontId="123" fillId="0" borderId="10" xfId="0" applyFont="1" applyBorder="1" applyAlignment="1" applyProtection="1">
      <alignment vertical="center" wrapText="1"/>
      <protection locked="0"/>
    </xf>
    <xf numFmtId="0" fontId="123" fillId="0" borderId="0" xfId="0" applyFont="1" applyAlignment="1" applyProtection="1">
      <alignment vertical="center"/>
      <protection locked="0"/>
    </xf>
    <xf numFmtId="0" fontId="108" fillId="0" borderId="15" xfId="0" applyFont="1" applyFill="1" applyBorder="1" applyAlignment="1">
      <alignment horizontal="center" vertical="center"/>
    </xf>
    <xf numFmtId="0" fontId="108" fillId="0" borderId="10" xfId="0" applyFont="1" applyFill="1" applyBorder="1" applyAlignment="1">
      <alignment horizontal="left" vertical="center" wrapText="1" indent="1"/>
    </xf>
    <xf numFmtId="0" fontId="124" fillId="0" borderId="10" xfId="0" applyFont="1" applyFill="1" applyBorder="1" applyAlignment="1">
      <alignment horizontal="left" vertical="center" wrapText="1" indent="1"/>
    </xf>
    <xf numFmtId="0" fontId="124" fillId="0" borderId="10" xfId="0" applyFont="1" applyBorder="1" applyAlignment="1">
      <alignment horizontal="center" vertical="center" wrapText="1"/>
    </xf>
    <xf numFmtId="0" fontId="108" fillId="36" borderId="10" xfId="0" applyFont="1" applyFill="1" applyBorder="1" applyAlignment="1">
      <alignment horizontal="left" vertical="center" wrapText="1" indent="1"/>
    </xf>
    <xf numFmtId="0" fontId="124" fillId="36" borderId="10" xfId="0" applyFont="1" applyFill="1" applyBorder="1" applyAlignment="1">
      <alignment horizontal="left" vertical="center" wrapText="1" indent="1"/>
    </xf>
    <xf numFmtId="0" fontId="106" fillId="36" borderId="10" xfId="0" applyFont="1" applyFill="1" applyBorder="1" applyAlignment="1">
      <alignment horizontal="center" vertical="center"/>
    </xf>
    <xf numFmtId="0" fontId="106" fillId="36" borderId="10" xfId="0" applyFont="1" applyFill="1" applyBorder="1" applyAlignment="1">
      <alignment vertical="center" wrapText="1"/>
    </xf>
    <xf numFmtId="0" fontId="125" fillId="0" borderId="10" xfId="0" applyFont="1" applyBorder="1" applyAlignment="1">
      <alignment horizontal="center" vertical="center" wrapText="1"/>
    </xf>
    <xf numFmtId="0" fontId="108" fillId="0" borderId="18" xfId="0" applyFont="1" applyFill="1" applyBorder="1" applyAlignment="1">
      <alignment horizontal="center" vertical="center"/>
    </xf>
    <xf numFmtId="0" fontId="108" fillId="0" borderId="18" xfId="0" applyFont="1" applyFill="1" applyBorder="1" applyAlignment="1">
      <alignment horizontal="left" vertical="center"/>
    </xf>
    <xf numFmtId="0" fontId="108" fillId="0" borderId="18" xfId="0" applyFont="1" applyFill="1" applyBorder="1" applyAlignment="1" applyProtection="1">
      <alignment horizontal="center" vertical="center"/>
      <protection locked="0"/>
    </xf>
    <xf numFmtId="0" fontId="108" fillId="0" borderId="47" xfId="0" applyFont="1" applyFill="1" applyBorder="1" applyAlignment="1">
      <alignment horizontal="center" vertical="center"/>
    </xf>
    <xf numFmtId="0" fontId="108" fillId="3" borderId="19" xfId="0" applyFont="1" applyFill="1" applyBorder="1" applyAlignment="1">
      <alignment horizontal="center" vertical="center"/>
    </xf>
    <xf numFmtId="0" fontId="108" fillId="3" borderId="18" xfId="0" applyFont="1" applyFill="1" applyBorder="1" applyAlignment="1">
      <alignment horizontal="center" vertical="center"/>
    </xf>
    <xf numFmtId="0" fontId="108" fillId="0" borderId="0" xfId="0" applyFont="1" applyFill="1" applyBorder="1" applyAlignment="1">
      <alignment horizontal="center" vertical="center"/>
    </xf>
    <xf numFmtId="0" fontId="108" fillId="0" borderId="30" xfId="0" applyFont="1" applyFill="1" applyBorder="1" applyAlignment="1">
      <alignment horizontal="center" vertical="center"/>
    </xf>
    <xf numFmtId="0" fontId="106" fillId="0" borderId="13" xfId="0" applyFont="1" applyFill="1" applyBorder="1" applyAlignment="1">
      <alignment vertical="center" wrapText="1"/>
    </xf>
    <xf numFmtId="0" fontId="108" fillId="0" borderId="0" xfId="0" applyFont="1" applyFill="1" applyBorder="1" applyAlignment="1" applyProtection="1">
      <alignment horizontal="center" vertical="center"/>
      <protection locked="0"/>
    </xf>
    <xf numFmtId="0" fontId="106" fillId="0" borderId="10" xfId="0" applyFont="1" applyFill="1" applyBorder="1" applyAlignment="1" applyProtection="1">
      <alignment horizontal="left" vertical="center" wrapText="1" indent="1"/>
      <protection/>
    </xf>
    <xf numFmtId="0" fontId="106" fillId="0" borderId="28" xfId="0" applyFont="1" applyFill="1" applyBorder="1" applyAlignment="1">
      <alignment horizontal="center" vertical="center"/>
    </xf>
    <xf numFmtId="0" fontId="108" fillId="0" borderId="19" xfId="0" applyFont="1" applyFill="1" applyBorder="1" applyAlignment="1">
      <alignment horizontal="center" vertical="center"/>
    </xf>
    <xf numFmtId="0" fontId="108" fillId="0" borderId="21"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29" xfId="0" applyFont="1" applyFill="1" applyBorder="1" applyAlignment="1" applyProtection="1">
      <alignment horizontal="center" vertical="center"/>
      <protection/>
    </xf>
    <xf numFmtId="0" fontId="106" fillId="0" borderId="57" xfId="0" applyFont="1" applyFill="1" applyBorder="1" applyAlignment="1">
      <alignment vertical="center" wrapText="1"/>
    </xf>
    <xf numFmtId="0" fontId="108" fillId="0" borderId="13" xfId="0" applyFont="1" applyFill="1" applyBorder="1" applyAlignment="1">
      <alignment horizontal="center" vertical="center"/>
    </xf>
    <xf numFmtId="0" fontId="108" fillId="0" borderId="13" xfId="0" applyFont="1" applyFill="1" applyBorder="1" applyAlignment="1" applyProtection="1">
      <alignment horizontal="center" vertical="center"/>
      <protection locked="0"/>
    </xf>
    <xf numFmtId="0" fontId="106" fillId="0" borderId="21" xfId="0" applyFont="1" applyFill="1" applyBorder="1" applyAlignment="1">
      <alignment vertical="center"/>
    </xf>
    <xf numFmtId="0" fontId="106" fillId="0" borderId="10" xfId="0" applyFont="1" applyFill="1" applyBorder="1" applyAlignment="1" applyProtection="1">
      <alignment horizontal="left" vertical="center" wrapText="1"/>
      <protection/>
    </xf>
    <xf numFmtId="0" fontId="108" fillId="0" borderId="10" xfId="0" applyFont="1" applyFill="1" applyBorder="1" applyAlignment="1" applyProtection="1">
      <alignment horizontal="center" vertical="center"/>
      <protection/>
    </xf>
    <xf numFmtId="0" fontId="106" fillId="0" borderId="16" xfId="0" applyFont="1" applyFill="1" applyBorder="1" applyAlignment="1" applyProtection="1">
      <alignment horizontal="left" vertical="center" wrapText="1"/>
      <protection/>
    </xf>
    <xf numFmtId="0" fontId="106" fillId="0" borderId="16" xfId="0" applyFont="1" applyFill="1" applyBorder="1" applyAlignment="1" applyProtection="1">
      <alignment/>
      <protection/>
    </xf>
    <xf numFmtId="0" fontId="106" fillId="0" borderId="16" xfId="0" applyFont="1" applyFill="1" applyBorder="1" applyAlignment="1" applyProtection="1">
      <alignment horizontal="center" vertical="center" wrapText="1"/>
      <protection/>
    </xf>
    <xf numFmtId="0" fontId="106" fillId="0" borderId="16" xfId="0" applyFont="1" applyFill="1" applyBorder="1" applyAlignment="1">
      <alignment/>
    </xf>
    <xf numFmtId="0" fontId="106" fillId="0" borderId="10" xfId="0" applyFont="1" applyFill="1" applyBorder="1" applyAlignment="1" applyProtection="1">
      <alignment/>
      <protection locked="0"/>
    </xf>
    <xf numFmtId="0" fontId="108" fillId="0" borderId="17" xfId="0" applyFont="1" applyFill="1" applyBorder="1" applyAlignment="1">
      <alignment wrapText="1"/>
    </xf>
    <xf numFmtId="0" fontId="108" fillId="0" borderId="17" xfId="0" applyFont="1" applyFill="1" applyBorder="1" applyAlignment="1">
      <alignment horizontal="left" wrapText="1"/>
    </xf>
    <xf numFmtId="0" fontId="108" fillId="0" borderId="17" xfId="0" applyFont="1" applyFill="1" applyBorder="1" applyAlignment="1">
      <alignment horizontal="right"/>
    </xf>
    <xf numFmtId="0" fontId="108" fillId="0" borderId="17" xfId="0" applyFont="1" applyFill="1" applyBorder="1" applyAlignment="1">
      <alignment/>
    </xf>
    <xf numFmtId="0" fontId="106" fillId="0" borderId="0" xfId="0" applyFont="1" applyFill="1" applyBorder="1" applyAlignment="1" applyProtection="1">
      <alignment vertical="center"/>
      <protection/>
    </xf>
    <xf numFmtId="0" fontId="0" fillId="0" borderId="42"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protection/>
    </xf>
    <xf numFmtId="178" fontId="104" fillId="0" borderId="0" xfId="0" applyNumberFormat="1" applyFont="1" applyFill="1" applyBorder="1" applyAlignment="1" applyProtection="1">
      <alignment vertical="center"/>
      <protection/>
    </xf>
    <xf numFmtId="178" fontId="104" fillId="0" borderId="0" xfId="0" applyNumberFormat="1" applyFont="1" applyFill="1" applyBorder="1" applyAlignment="1" applyProtection="1">
      <alignment horizontal="center" vertical="center"/>
      <protection/>
    </xf>
    <xf numFmtId="0" fontId="104" fillId="0" borderId="17" xfId="0" applyFont="1" applyFill="1" applyBorder="1" applyAlignment="1" applyProtection="1">
      <alignment horizontal="center" vertical="center"/>
      <protection/>
    </xf>
    <xf numFmtId="0" fontId="104" fillId="0" borderId="42" xfId="0" applyFont="1" applyFill="1" applyBorder="1" applyAlignment="1" applyProtection="1">
      <alignment vertical="center"/>
      <protection/>
    </xf>
    <xf numFmtId="0" fontId="104" fillId="0" borderId="0" xfId="0" applyFont="1" applyFill="1" applyBorder="1" applyAlignment="1" applyProtection="1">
      <alignment vertical="center"/>
      <protection/>
    </xf>
    <xf numFmtId="0" fontId="104" fillId="0" borderId="17" xfId="0" applyFont="1" applyFill="1" applyBorder="1" applyAlignment="1" applyProtection="1">
      <alignment vertical="center"/>
      <protection/>
    </xf>
    <xf numFmtId="0" fontId="104" fillId="0" borderId="42" xfId="0" applyFont="1" applyBorder="1" applyAlignment="1" applyProtection="1">
      <alignment horizontal="left" vertical="center"/>
      <protection/>
    </xf>
    <xf numFmtId="0" fontId="104" fillId="0" borderId="0" xfId="0" applyFont="1" applyBorder="1" applyAlignment="1" applyProtection="1">
      <alignment vertical="center"/>
      <protection/>
    </xf>
    <xf numFmtId="0" fontId="104" fillId="0" borderId="0" xfId="0" applyFont="1" applyBorder="1" applyAlignment="1" applyProtection="1">
      <alignment horizontal="center" vertical="center" wrapText="1"/>
      <protection/>
    </xf>
    <xf numFmtId="0" fontId="104" fillId="0" borderId="0" xfId="0" applyFont="1" applyBorder="1" applyAlignment="1" applyProtection="1">
      <alignment horizontal="center" vertical="center"/>
      <protection/>
    </xf>
    <xf numFmtId="178" fontId="104" fillId="0" borderId="0" xfId="0" applyNumberFormat="1" applyFont="1" applyBorder="1" applyAlignment="1" applyProtection="1">
      <alignment vertical="center"/>
      <protection/>
    </xf>
    <xf numFmtId="178" fontId="104" fillId="0" borderId="0" xfId="0" applyNumberFormat="1" applyFont="1" applyBorder="1" applyAlignment="1" applyProtection="1">
      <alignment horizontal="center" vertical="center"/>
      <protection/>
    </xf>
    <xf numFmtId="0" fontId="104" fillId="0" borderId="17" xfId="0" applyFont="1" applyBorder="1" applyAlignment="1" applyProtection="1">
      <alignment horizontal="center" vertical="center"/>
      <protection/>
    </xf>
    <xf numFmtId="0" fontId="104" fillId="0" borderId="42" xfId="0" applyFont="1" applyBorder="1" applyAlignment="1" applyProtection="1">
      <alignment horizontal="center" vertical="center"/>
      <protection/>
    </xf>
    <xf numFmtId="0" fontId="108" fillId="0" borderId="0" xfId="0" applyFont="1" applyFill="1" applyBorder="1" applyAlignment="1">
      <alignment/>
    </xf>
    <xf numFmtId="0" fontId="106" fillId="0" borderId="0" xfId="0" applyFont="1" applyFill="1" applyBorder="1" applyAlignment="1">
      <alignment horizontal="center"/>
    </xf>
    <xf numFmtId="0" fontId="108" fillId="0" borderId="0" xfId="0" applyFont="1" applyFill="1" applyBorder="1" applyAlignment="1">
      <alignment horizontal="center"/>
    </xf>
    <xf numFmtId="0" fontId="108" fillId="0" borderId="30" xfId="0" applyFont="1" applyFill="1" applyBorder="1" applyAlignment="1">
      <alignment/>
    </xf>
    <xf numFmtId="0" fontId="0" fillId="10" borderId="10" xfId="0" applyFont="1" applyFill="1" applyBorder="1" applyAlignment="1" applyProtection="1">
      <alignment horizontal="center" vertical="center"/>
      <protection/>
    </xf>
    <xf numFmtId="2" fontId="0" fillId="37" borderId="16" xfId="0" applyNumberFormat="1" applyFont="1" applyFill="1" applyBorder="1" applyAlignment="1" applyProtection="1">
      <alignment horizontal="center" vertical="center"/>
      <protection/>
    </xf>
    <xf numFmtId="2" fontId="0" fillId="37" borderId="10" xfId="0" applyNumberFormat="1" applyFont="1" applyFill="1" applyBorder="1" applyAlignment="1" applyProtection="1">
      <alignment horizontal="center" vertical="center"/>
      <protection/>
    </xf>
    <xf numFmtId="2" fontId="0" fillId="37" borderId="10" xfId="0" applyNumberFormat="1"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protection/>
    </xf>
    <xf numFmtId="0" fontId="106" fillId="0" borderId="16" xfId="0" applyFont="1" applyFill="1" applyBorder="1" applyAlignment="1" applyProtection="1">
      <alignment horizontal="center" vertical="center"/>
      <protection/>
    </xf>
    <xf numFmtId="0" fontId="108" fillId="0" borderId="13" xfId="0" applyFont="1" applyFill="1" applyBorder="1" applyAlignment="1" applyProtection="1">
      <alignment horizontal="center" vertical="center"/>
      <protection/>
    </xf>
    <xf numFmtId="0" fontId="106" fillId="0" borderId="10" xfId="0" applyFont="1" applyFill="1" applyBorder="1" applyAlignment="1" applyProtection="1">
      <alignment horizontal="center"/>
      <protection/>
    </xf>
    <xf numFmtId="0" fontId="126" fillId="0" borderId="0" xfId="0" applyFont="1" applyAlignment="1">
      <alignment vertical="center"/>
    </xf>
    <xf numFmtId="0" fontId="0" fillId="0" borderId="0" xfId="0" applyAlignment="1" applyProtection="1">
      <alignment vertical="center"/>
      <protection/>
    </xf>
    <xf numFmtId="0" fontId="108" fillId="40" borderId="21" xfId="0" applyFont="1" applyFill="1" applyBorder="1" applyAlignment="1" applyProtection="1">
      <alignment horizontal="left" vertical="center" wrapText="1"/>
      <protection/>
    </xf>
    <xf numFmtId="2" fontId="108" fillId="40" borderId="21" xfId="0" applyNumberFormat="1" applyFont="1" applyFill="1" applyBorder="1" applyAlignment="1" applyProtection="1">
      <alignment horizontal="left" vertical="center" wrapText="1"/>
      <protection/>
    </xf>
    <xf numFmtId="0" fontId="108" fillId="40" borderId="10" xfId="0" applyFont="1" applyFill="1" applyBorder="1" applyAlignment="1" applyProtection="1">
      <alignment horizontal="center" vertical="center" wrapText="1"/>
      <protection/>
    </xf>
    <xf numFmtId="0" fontId="108" fillId="40" borderId="10" xfId="0" applyFont="1" applyFill="1" applyBorder="1" applyAlignment="1" applyProtection="1">
      <alignment horizontal="left" vertical="center" wrapText="1"/>
      <protection/>
    </xf>
    <xf numFmtId="0" fontId="0" fillId="0" borderId="0" xfId="0"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106"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104" fillId="36" borderId="10" xfId="0" applyFont="1" applyFill="1" applyBorder="1" applyAlignment="1" applyProtection="1">
      <alignment vertical="center"/>
      <protection/>
    </xf>
    <xf numFmtId="0" fontId="0" fillId="0" borderId="10" xfId="0" applyBorder="1" applyAlignment="1" applyProtection="1">
      <alignment vertical="center"/>
      <protection/>
    </xf>
    <xf numFmtId="0" fontId="8" fillId="0" borderId="10" xfId="0" applyFont="1" applyFill="1" applyBorder="1" applyAlignment="1" applyProtection="1">
      <alignment vertical="center" wrapText="1"/>
      <protection/>
    </xf>
    <xf numFmtId="2" fontId="0" fillId="0" borderId="10" xfId="0" applyNumberFormat="1" applyBorder="1" applyAlignment="1" applyProtection="1">
      <alignment horizontal="center" vertical="center"/>
      <protection/>
    </xf>
    <xf numFmtId="0" fontId="104" fillId="0" borderId="10" xfId="0" applyFont="1" applyBorder="1" applyAlignment="1" applyProtection="1">
      <alignment vertical="center"/>
      <protection/>
    </xf>
    <xf numFmtId="2" fontId="67" fillId="0" borderId="10" xfId="0" applyNumberFormat="1" applyFont="1" applyBorder="1" applyAlignment="1" applyProtection="1">
      <alignment horizontal="center" vertical="center"/>
      <protection/>
    </xf>
    <xf numFmtId="2" fontId="104" fillId="36"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7" fillId="0" borderId="53" xfId="0" applyFont="1" applyFill="1" applyBorder="1" applyAlignment="1" applyProtection="1">
      <alignment vertical="center" wrapText="1"/>
      <protection/>
    </xf>
    <xf numFmtId="0" fontId="0" fillId="0" borderId="0" xfId="0" applyBorder="1" applyAlignment="1" applyProtection="1">
      <alignment vertical="center"/>
      <protection/>
    </xf>
    <xf numFmtId="0" fontId="67" fillId="0" borderId="10" xfId="0" applyFont="1" applyBorder="1" applyAlignment="1" applyProtection="1">
      <alignment horizontal="center" vertical="center"/>
      <protection/>
    </xf>
    <xf numFmtId="0" fontId="67" fillId="0" borderId="10" xfId="0" applyFont="1" applyBorder="1" applyAlignment="1" applyProtection="1">
      <alignment vertical="center"/>
      <protection/>
    </xf>
    <xf numFmtId="0" fontId="0" fillId="36" borderId="10" xfId="0" applyFill="1" applyBorder="1" applyAlignment="1" applyProtection="1">
      <alignment horizontal="center" vertical="center"/>
      <protection/>
    </xf>
    <xf numFmtId="0" fontId="68" fillId="36" borderId="10" xfId="0" applyFont="1" applyFill="1" applyBorder="1" applyAlignment="1" applyProtection="1">
      <alignment horizontal="center" vertical="center"/>
      <protection/>
    </xf>
    <xf numFmtId="0" fontId="68" fillId="36" borderId="10" xfId="0" applyFont="1" applyFill="1" applyBorder="1" applyAlignment="1" applyProtection="1">
      <alignment vertical="center"/>
      <protection/>
    </xf>
    <xf numFmtId="2" fontId="68" fillId="36" borderId="10" xfId="0" applyNumberFormat="1" applyFont="1" applyFill="1" applyBorder="1" applyAlignment="1" applyProtection="1">
      <alignment horizontal="center" vertical="center"/>
      <protection/>
    </xf>
    <xf numFmtId="0" fontId="104" fillId="36" borderId="10" xfId="0" applyFont="1" applyFill="1" applyBorder="1" applyAlignment="1" applyProtection="1">
      <alignment vertical="center" wrapText="1"/>
      <protection/>
    </xf>
    <xf numFmtId="0" fontId="68" fillId="36" borderId="10" xfId="0" applyFont="1"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0" fontId="104" fillId="0" borderId="10" xfId="0" applyFont="1" applyFill="1" applyBorder="1" applyAlignment="1" applyProtection="1">
      <alignment vertical="center" wrapText="1"/>
      <protection/>
    </xf>
    <xf numFmtId="0" fontId="104" fillId="0" borderId="10" xfId="0" applyFont="1" applyFill="1" applyBorder="1" applyAlignment="1" applyProtection="1">
      <alignment horizontal="left" vertical="center"/>
      <protection/>
    </xf>
    <xf numFmtId="0" fontId="104"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5" xfId="0"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68" fillId="0" borderId="10" xfId="0" applyFont="1" applyFill="1" applyBorder="1" applyAlignment="1" applyProtection="1">
      <alignment horizontal="center" vertical="center"/>
      <protection/>
    </xf>
    <xf numFmtId="2" fontId="68"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quotePrefix="1">
      <alignment horizontal="center" vertical="center" wrapText="1"/>
      <protection/>
    </xf>
    <xf numFmtId="0" fontId="127" fillId="0" borderId="10" xfId="0" applyFont="1" applyBorder="1" applyAlignment="1" applyProtection="1">
      <alignment horizontal="center" vertical="center"/>
      <protection/>
    </xf>
    <xf numFmtId="0" fontId="0" fillId="0" borderId="10" xfId="0" applyFill="1" applyBorder="1" applyAlignment="1" applyProtection="1">
      <alignment vertical="center"/>
      <protection/>
    </xf>
    <xf numFmtId="0" fontId="0" fillId="0" borderId="16" xfId="0" applyFill="1" applyBorder="1" applyAlignment="1" applyProtection="1">
      <alignment vertical="center" wrapText="1"/>
      <protection/>
    </xf>
    <xf numFmtId="2" fontId="0" fillId="0" borderId="16" xfId="0" applyNumberFormat="1" applyFon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35" borderId="16" xfId="0" applyFont="1" applyFill="1" applyBorder="1" applyAlignment="1" applyProtection="1">
      <alignment horizontal="center" vertical="center" wrapText="1"/>
      <protection/>
    </xf>
    <xf numFmtId="0" fontId="0" fillId="35" borderId="16" xfId="0" applyFont="1" applyFill="1" applyBorder="1" applyAlignment="1" applyProtection="1">
      <alignment vertical="center" wrapText="1"/>
      <protection/>
    </xf>
    <xf numFmtId="2" fontId="0" fillId="35" borderId="16" xfId="0" applyNumberFormat="1" applyFont="1" applyFill="1" applyBorder="1" applyAlignment="1" applyProtection="1">
      <alignment horizontal="center" vertical="center" wrapText="1"/>
      <protection/>
    </xf>
    <xf numFmtId="0" fontId="0" fillId="36" borderId="16" xfId="0" applyFont="1" applyFill="1" applyBorder="1" applyAlignment="1" applyProtection="1">
      <alignment horizontal="center" vertical="center" wrapText="1"/>
      <protection/>
    </xf>
    <xf numFmtId="0" fontId="0" fillId="36" borderId="16" xfId="0" applyFont="1" applyFill="1" applyBorder="1" applyAlignment="1" applyProtection="1">
      <alignment vertical="center" wrapText="1"/>
      <protection/>
    </xf>
    <xf numFmtId="2" fontId="0" fillId="36" borderId="16" xfId="0" applyNumberFormat="1" applyFont="1" applyFill="1" applyBorder="1" applyAlignment="1" applyProtection="1">
      <alignment horizontal="center" vertical="center" wrapText="1"/>
      <protection/>
    </xf>
    <xf numFmtId="1" fontId="0" fillId="0" borderId="10" xfId="0" applyNumberFormat="1" applyFont="1" applyBorder="1" applyAlignment="1" applyProtection="1">
      <alignment horizontal="center" vertical="center" wrapText="1"/>
      <protection/>
    </xf>
    <xf numFmtId="2" fontId="0" fillId="0" borderId="10" xfId="0" applyNumberFormat="1" applyFont="1" applyBorder="1" applyAlignment="1" applyProtection="1">
      <alignment horizontal="center" vertical="center" wrapText="1"/>
      <protection/>
    </xf>
    <xf numFmtId="0" fontId="0" fillId="0" borderId="10" xfId="0" applyBorder="1" applyAlignment="1" applyProtection="1" quotePrefix="1">
      <alignment vertical="center" wrapText="1"/>
      <protection/>
    </xf>
    <xf numFmtId="1" fontId="0" fillId="0" borderId="13" xfId="0" applyNumberFormat="1" applyFont="1" applyBorder="1" applyAlignment="1" applyProtection="1">
      <alignment horizontal="center" vertical="center" wrapText="1"/>
      <protection/>
    </xf>
    <xf numFmtId="2" fontId="0" fillId="0" borderId="13" xfId="0" applyNumberFormat="1" applyFont="1" applyBorder="1" applyAlignment="1" applyProtection="1">
      <alignment horizontal="center" vertical="center" wrapText="1"/>
      <protection/>
    </xf>
    <xf numFmtId="0" fontId="0" fillId="33" borderId="16" xfId="0" applyFill="1" applyBorder="1" applyAlignment="1" applyProtection="1">
      <alignment vertical="center" wrapText="1"/>
      <protection/>
    </xf>
    <xf numFmtId="0" fontId="0" fillId="35" borderId="10" xfId="0" applyFont="1" applyFill="1" applyBorder="1" applyAlignment="1" applyProtection="1">
      <alignment horizontal="center" vertical="center" wrapText="1"/>
      <protection/>
    </xf>
    <xf numFmtId="1" fontId="104" fillId="35" borderId="10" xfId="0" applyNumberFormat="1"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67" fillId="0" borderId="16" xfId="0" applyFont="1" applyFill="1" applyBorder="1" applyAlignment="1" applyProtection="1">
      <alignment vertical="center" wrapText="1"/>
      <protection/>
    </xf>
    <xf numFmtId="0" fontId="67" fillId="0" borderId="13" xfId="0" applyFont="1" applyFill="1" applyBorder="1" applyAlignment="1" applyProtection="1" quotePrefix="1">
      <alignment horizontal="left" vertical="center" wrapText="1"/>
      <protection/>
    </xf>
    <xf numFmtId="0" fontId="67" fillId="0" borderId="10" xfId="0" applyFont="1" applyFill="1" applyBorder="1" applyAlignment="1" applyProtection="1">
      <alignment vertical="center" wrapText="1"/>
      <protection/>
    </xf>
    <xf numFmtId="178" fontId="67" fillId="0" borderId="10" xfId="0" applyNumberFormat="1" applyFont="1" applyFill="1" applyBorder="1" applyAlignment="1" applyProtection="1">
      <alignment horizontal="center" vertical="center" wrapText="1"/>
      <protection/>
    </xf>
    <xf numFmtId="1" fontId="67" fillId="0" borderId="10" xfId="0" applyNumberFormat="1" applyFont="1" applyFill="1" applyBorder="1" applyAlignment="1" applyProtection="1">
      <alignment horizontal="center" vertical="center" wrapText="1"/>
      <protection/>
    </xf>
    <xf numFmtId="0" fontId="67" fillId="0" borderId="13" xfId="0" applyFont="1" applyFill="1" applyBorder="1" applyAlignment="1" applyProtection="1">
      <alignment vertical="center" wrapText="1"/>
      <protection/>
    </xf>
    <xf numFmtId="2" fontId="67" fillId="0" borderId="0" xfId="0" applyNumberFormat="1" applyFont="1" applyAlignment="1" applyProtection="1">
      <alignment horizontal="center" vertical="center"/>
      <protection/>
    </xf>
    <xf numFmtId="2" fontId="67" fillId="0" borderId="10" xfId="0" applyNumberFormat="1" applyFont="1" applyFill="1" applyBorder="1" applyAlignment="1" applyProtection="1">
      <alignment horizontal="center" vertical="center" wrapText="1"/>
      <protection/>
    </xf>
    <xf numFmtId="0" fontId="68" fillId="35" borderId="16" xfId="0" applyFont="1" applyFill="1" applyBorder="1" applyAlignment="1" applyProtection="1">
      <alignment horizontal="center" vertical="center" wrapText="1"/>
      <protection/>
    </xf>
    <xf numFmtId="0" fontId="68" fillId="35" borderId="16" xfId="0" applyFont="1" applyFill="1" applyBorder="1" applyAlignment="1" applyProtection="1">
      <alignment vertical="center" wrapText="1"/>
      <protection/>
    </xf>
    <xf numFmtId="0" fontId="68" fillId="35" borderId="13" xfId="0" applyFont="1" applyFill="1" applyBorder="1" applyAlignment="1" applyProtection="1">
      <alignment vertical="center" wrapText="1"/>
      <protection/>
    </xf>
    <xf numFmtId="0" fontId="68" fillId="35" borderId="10" xfId="0" applyFont="1" applyFill="1" applyBorder="1" applyAlignment="1" applyProtection="1">
      <alignment vertical="center" wrapText="1"/>
      <protection/>
    </xf>
    <xf numFmtId="1" fontId="68" fillId="35" borderId="10" xfId="0" applyNumberFormat="1" applyFont="1" applyFill="1" applyBorder="1" applyAlignment="1" applyProtection="1">
      <alignment horizontal="center" vertical="center" wrapText="1"/>
      <protection/>
    </xf>
    <xf numFmtId="2" fontId="68" fillId="35" borderId="10" xfId="0" applyNumberFormat="1" applyFont="1" applyFill="1" applyBorder="1" applyAlignment="1" applyProtection="1">
      <alignment horizontal="center" vertical="center" wrapText="1"/>
      <protection/>
    </xf>
    <xf numFmtId="0" fontId="0" fillId="0" borderId="0" xfId="0" applyAlignment="1" applyProtection="1">
      <alignment/>
      <protection/>
    </xf>
    <xf numFmtId="2" fontId="21" fillId="0" borderId="10" xfId="0" applyNumberFormat="1" applyFont="1" applyFill="1" applyBorder="1" applyAlignment="1" applyProtection="1">
      <alignment horizontal="center" vertical="center" wrapText="1"/>
      <protection/>
    </xf>
    <xf numFmtId="183" fontId="12" fillId="0" borderId="10" xfId="0" applyNumberFormat="1" applyFont="1" applyFill="1" applyBorder="1" applyAlignment="1" applyProtection="1">
      <alignment horizontal="center" vertical="center" wrapText="1"/>
      <protection/>
    </xf>
    <xf numFmtId="0" fontId="118" fillId="0" borderId="0" xfId="0" applyFont="1" applyFill="1" applyAlignment="1" applyProtection="1">
      <alignment horizontal="center" vertical="center"/>
      <protection/>
    </xf>
    <xf numFmtId="2" fontId="0" fillId="0" borderId="13"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2" fontId="104" fillId="35" borderId="13" xfId="0" applyNumberFormat="1" applyFont="1" applyFill="1" applyBorder="1" applyAlignment="1" applyProtection="1">
      <alignment horizontal="center" vertical="center"/>
      <protection/>
    </xf>
    <xf numFmtId="2" fontId="0" fillId="35" borderId="13" xfId="0" applyNumberFormat="1" applyFont="1" applyFill="1" applyBorder="1" applyAlignment="1" applyProtection="1">
      <alignment horizontal="center" vertical="center"/>
      <protection/>
    </xf>
    <xf numFmtId="2" fontId="104" fillId="36" borderId="13" xfId="0" applyNumberFormat="1" applyFont="1" applyFill="1" applyBorder="1" applyAlignment="1" applyProtection="1">
      <alignment horizontal="center" vertical="center"/>
      <protection/>
    </xf>
    <xf numFmtId="2" fontId="0" fillId="36" borderId="13" xfId="0" applyNumberFormat="1" applyFont="1" applyFill="1" applyBorder="1" applyAlignment="1" applyProtection="1">
      <alignment horizontal="center" vertical="center"/>
      <protection/>
    </xf>
    <xf numFmtId="2" fontId="0" fillId="0" borderId="13" xfId="0" applyNumberFormat="1" applyFont="1" applyFill="1" applyBorder="1" applyAlignment="1" applyProtection="1">
      <alignment horizontal="center" vertical="center"/>
      <protection locked="0"/>
    </xf>
    <xf numFmtId="0" fontId="106" fillId="9" borderId="10" xfId="0" applyFont="1" applyFill="1" applyBorder="1" applyAlignment="1" applyProtection="1">
      <alignment horizontal="center" vertical="center"/>
      <protection locked="0"/>
    </xf>
    <xf numFmtId="0" fontId="106" fillId="9" borderId="10" xfId="0" applyFont="1" applyFill="1" applyBorder="1" applyAlignment="1" applyProtection="1">
      <alignment horizontal="center" vertical="center"/>
      <protection locked="0"/>
    </xf>
    <xf numFmtId="0" fontId="67" fillId="0" borderId="0" xfId="0" applyFont="1" applyAlignment="1">
      <alignment/>
    </xf>
    <xf numFmtId="0" fontId="8" fillId="40" borderId="10" xfId="0" applyFont="1" applyFill="1" applyBorder="1" applyAlignment="1">
      <alignment horizontal="center" vertical="center" wrapText="1"/>
    </xf>
    <xf numFmtId="0" fontId="8" fillId="40" borderId="21" xfId="0" applyFont="1" applyFill="1" applyBorder="1" applyAlignment="1">
      <alignment horizontal="left" vertical="center" wrapText="1"/>
    </xf>
    <xf numFmtId="0" fontId="8" fillId="40" borderId="10" xfId="0" applyFont="1" applyFill="1" applyBorder="1" applyAlignment="1">
      <alignment horizontal="left" vertical="center" wrapText="1"/>
    </xf>
    <xf numFmtId="0" fontId="67" fillId="40" borderId="10" xfId="0" applyFont="1" applyFill="1" applyBorder="1" applyAlignment="1">
      <alignment horizontal="center"/>
    </xf>
    <xf numFmtId="0" fontId="67" fillId="0" borderId="10" xfId="0" applyFont="1" applyBorder="1" applyAlignment="1">
      <alignment horizontal="center"/>
    </xf>
    <xf numFmtId="0" fontId="7" fillId="0" borderId="21" xfId="0" applyFont="1" applyFill="1" applyBorder="1" applyAlignment="1">
      <alignment vertical="center" wrapText="1"/>
    </xf>
    <xf numFmtId="0" fontId="7" fillId="0" borderId="16" xfId="0" applyFont="1" applyFill="1" applyBorder="1" applyAlignment="1">
      <alignment horizontal="center" vertical="center" wrapText="1"/>
    </xf>
    <xf numFmtId="0" fontId="67" fillId="0" borderId="10" xfId="0" applyFont="1" applyBorder="1" applyAlignment="1">
      <alignment/>
    </xf>
    <xf numFmtId="2" fontId="67" fillId="0" borderId="10" xfId="0" applyNumberFormat="1" applyFont="1" applyBorder="1" applyAlignment="1">
      <alignment horizontal="center"/>
    </xf>
    <xf numFmtId="0" fontId="67" fillId="0" borderId="10" xfId="0" applyFont="1" applyFill="1" applyBorder="1" applyAlignment="1">
      <alignment horizontal="center"/>
    </xf>
    <xf numFmtId="0" fontId="7" fillId="0" borderId="10" xfId="0" applyFont="1" applyFill="1" applyBorder="1" applyAlignment="1">
      <alignment vertical="center" wrapText="1"/>
    </xf>
    <xf numFmtId="0" fontId="53" fillId="0" borderId="0" xfId="0" applyFont="1" applyAlignment="1">
      <alignment/>
    </xf>
    <xf numFmtId="0" fontId="7" fillId="0" borderId="16" xfId="0" applyFont="1" applyFill="1" applyBorder="1" applyAlignment="1">
      <alignment horizontal="left" vertical="center" wrapText="1"/>
    </xf>
    <xf numFmtId="0" fontId="67" fillId="0" borderId="10" xfId="0" applyFont="1" applyBorder="1" applyAlignment="1">
      <alignment vertical="center"/>
    </xf>
    <xf numFmtId="2" fontId="67" fillId="0" borderId="10" xfId="0" applyNumberFormat="1" applyFont="1" applyBorder="1" applyAlignment="1">
      <alignment horizontal="center" vertical="center"/>
    </xf>
    <xf numFmtId="0" fontId="67" fillId="0" borderId="21" xfId="0" applyFont="1" applyFill="1" applyBorder="1" applyAlignment="1" applyProtection="1">
      <alignment wrapText="1"/>
      <protection locked="0"/>
    </xf>
    <xf numFmtId="0" fontId="67" fillId="0" borderId="10" xfId="0" applyFont="1" applyBorder="1" applyAlignment="1">
      <alignment horizontal="center" vertical="center"/>
    </xf>
    <xf numFmtId="0" fontId="67" fillId="0" borderId="0" xfId="0" applyFont="1" applyAlignment="1">
      <alignment vertical="center"/>
    </xf>
    <xf numFmtId="0" fontId="68" fillId="40" borderId="10" xfId="0" applyFont="1" applyFill="1" applyBorder="1" applyAlignment="1">
      <alignment horizontal="center" vertical="center"/>
    </xf>
    <xf numFmtId="0" fontId="8" fillId="40" borderId="21" xfId="0" applyFont="1" applyFill="1" applyBorder="1" applyAlignment="1">
      <alignment vertical="center" wrapText="1"/>
    </xf>
    <xf numFmtId="0" fontId="68" fillId="40" borderId="10" xfId="0" applyFont="1" applyFill="1" applyBorder="1" applyAlignment="1">
      <alignment vertical="center" wrapText="1"/>
    </xf>
    <xf numFmtId="0" fontId="68" fillId="40" borderId="10" xfId="0" applyFont="1" applyFill="1" applyBorder="1" applyAlignment="1">
      <alignment vertical="center"/>
    </xf>
    <xf numFmtId="2" fontId="68" fillId="40" borderId="10" xfId="0" applyNumberFormat="1" applyFont="1" applyFill="1" applyBorder="1" applyAlignment="1">
      <alignment horizontal="center" vertical="center"/>
    </xf>
    <xf numFmtId="0" fontId="67" fillId="0" borderId="0" xfId="0" applyFont="1" applyFill="1" applyAlignment="1">
      <alignment/>
    </xf>
    <xf numFmtId="0" fontId="68" fillId="40" borderId="10" xfId="0" applyFont="1" applyFill="1" applyBorder="1" applyAlignment="1">
      <alignment horizontal="center"/>
    </xf>
    <xf numFmtId="0" fontId="67" fillId="0" borderId="10" xfId="0" applyFont="1" applyBorder="1" applyAlignment="1" quotePrefix="1">
      <alignment horizontal="center"/>
    </xf>
    <xf numFmtId="0" fontId="7" fillId="0" borderId="29" xfId="0" applyFont="1" applyFill="1" applyBorder="1" applyAlignment="1">
      <alignment vertical="center" wrapText="1"/>
    </xf>
    <xf numFmtId="0" fontId="67" fillId="0" borderId="29" xfId="0" applyFont="1" applyBorder="1" applyAlignment="1">
      <alignment/>
    </xf>
    <xf numFmtId="2" fontId="67" fillId="0" borderId="29" xfId="0" applyNumberFormat="1" applyFont="1" applyBorder="1" applyAlignment="1">
      <alignment horizontal="center"/>
    </xf>
    <xf numFmtId="0" fontId="67" fillId="0" borderId="10" xfId="0" applyFont="1" applyFill="1" applyBorder="1" applyAlignment="1" applyProtection="1">
      <alignment wrapText="1"/>
      <protection locked="0"/>
    </xf>
    <xf numFmtId="0" fontId="8" fillId="40" borderId="10" xfId="0" applyFont="1" applyFill="1" applyBorder="1" applyAlignment="1">
      <alignment vertical="center" wrapText="1"/>
    </xf>
    <xf numFmtId="0" fontId="7" fillId="0" borderId="10" xfId="0" applyFont="1" applyFill="1" applyBorder="1" applyAlignment="1" quotePrefix="1">
      <alignment horizontal="center" vertical="center" wrapText="1"/>
    </xf>
    <xf numFmtId="2"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2" fontId="67" fillId="0" borderId="10" xfId="0" applyNumberFormat="1" applyFont="1" applyFill="1" applyBorder="1" applyAlignment="1">
      <alignment horizontal="left" vertical="center" wrapText="1"/>
    </xf>
    <xf numFmtId="2" fontId="7" fillId="0" borderId="10" xfId="0" applyNumberFormat="1" applyFont="1" applyFill="1" applyBorder="1" applyAlignment="1">
      <alignment horizontal="center" vertical="center" wrapText="1"/>
    </xf>
    <xf numFmtId="178" fontId="8" fillId="40" borderId="10" xfId="0" applyNumberFormat="1" applyFont="1" applyFill="1" applyBorder="1" applyAlignment="1">
      <alignment horizontal="center" vertical="center" wrapText="1"/>
    </xf>
    <xf numFmtId="0" fontId="67" fillId="0" borderId="0" xfId="0" applyFont="1" applyAlignment="1">
      <alignment horizontal="center"/>
    </xf>
    <xf numFmtId="0" fontId="128" fillId="0" borderId="10" xfId="0" applyFont="1" applyBorder="1" applyAlignment="1" applyProtection="1">
      <alignment vertical="center" wrapText="1"/>
      <protection/>
    </xf>
    <xf numFmtId="2" fontId="129" fillId="39" borderId="16" xfId="0" applyNumberFormat="1" applyFont="1" applyFill="1" applyBorder="1" applyAlignment="1" applyProtection="1">
      <alignment horizontal="center" vertical="center"/>
      <protection/>
    </xf>
    <xf numFmtId="0" fontId="130" fillId="0" borderId="0" xfId="0" applyFont="1" applyFill="1" applyAlignment="1">
      <alignment vertical="center"/>
    </xf>
    <xf numFmtId="0" fontId="131" fillId="0" borderId="10" xfId="0" applyFont="1" applyFill="1" applyBorder="1" applyAlignment="1" applyProtection="1">
      <alignment horizontal="center" vertical="center" wrapText="1"/>
      <protection/>
    </xf>
    <xf numFmtId="0" fontId="131" fillId="0" borderId="10" xfId="0" applyFont="1" applyFill="1" applyBorder="1" applyAlignment="1" applyProtection="1">
      <alignment horizontal="left" vertical="center" wrapText="1"/>
      <protection/>
    </xf>
    <xf numFmtId="0" fontId="132" fillId="0" borderId="0" xfId="0" applyFont="1" applyFill="1" applyAlignment="1" applyProtection="1">
      <alignment horizontal="center" vertical="center"/>
      <protection/>
    </xf>
    <xf numFmtId="0" fontId="118" fillId="0" borderId="10" xfId="0" applyFont="1" applyFill="1" applyBorder="1" applyAlignment="1" applyProtection="1">
      <alignment horizontal="left" vertical="center" wrapText="1"/>
      <protection/>
    </xf>
    <xf numFmtId="0" fontId="118" fillId="0" borderId="16" xfId="0" applyFont="1" applyFill="1" applyBorder="1" applyAlignment="1" applyProtection="1">
      <alignment horizontal="left" vertical="center" wrapText="1"/>
      <protection/>
    </xf>
    <xf numFmtId="0" fontId="118" fillId="0" borderId="16" xfId="0" applyFont="1" applyFill="1" applyBorder="1" applyAlignment="1" applyProtection="1">
      <alignment horizontal="center" vertical="center" wrapText="1"/>
      <protection/>
    </xf>
    <xf numFmtId="0" fontId="118" fillId="0" borderId="10" xfId="0" applyFont="1" applyFill="1" applyBorder="1" applyAlignment="1" applyProtection="1">
      <alignment horizontal="center" vertical="top" wrapText="1"/>
      <protection/>
    </xf>
    <xf numFmtId="0" fontId="118" fillId="0" borderId="10" xfId="0" applyFont="1" applyFill="1" applyBorder="1" applyAlignment="1" applyProtection="1">
      <alignment horizontal="left" vertical="top" wrapText="1"/>
      <protection/>
    </xf>
    <xf numFmtId="0" fontId="133" fillId="0" borderId="10" xfId="0" applyFont="1" applyFill="1" applyBorder="1" applyAlignment="1" applyProtection="1">
      <alignment horizontal="center" vertical="center" wrapText="1"/>
      <protection/>
    </xf>
    <xf numFmtId="0" fontId="106" fillId="0" borderId="0" xfId="0" applyFont="1" applyFill="1" applyBorder="1" applyAlignment="1" applyProtection="1">
      <alignment/>
      <protection/>
    </xf>
    <xf numFmtId="0" fontId="106" fillId="0" borderId="0" xfId="0" applyFont="1" applyFill="1" applyAlignment="1" applyProtection="1">
      <alignment/>
      <protection/>
    </xf>
    <xf numFmtId="0" fontId="134" fillId="0" borderId="10" xfId="0" applyFont="1" applyFill="1" applyBorder="1" applyAlignment="1" applyProtection="1">
      <alignment horizontal="center" vertical="center" wrapText="1"/>
      <protection/>
    </xf>
    <xf numFmtId="0" fontId="108" fillId="0" borderId="0" xfId="0" applyFont="1" applyFill="1" applyAlignment="1" applyProtection="1">
      <alignment/>
      <protection/>
    </xf>
    <xf numFmtId="0" fontId="134" fillId="0" borderId="10" xfId="0" applyFont="1" applyFill="1" applyBorder="1" applyAlignment="1" applyProtection="1" quotePrefix="1">
      <alignment horizontal="center" vertical="center" wrapText="1"/>
      <protection/>
    </xf>
    <xf numFmtId="0" fontId="118" fillId="0" borderId="10" xfId="0" applyFont="1" applyFill="1" applyBorder="1" applyAlignment="1" applyProtection="1">
      <alignment horizontal="center" vertical="center"/>
      <protection/>
    </xf>
    <xf numFmtId="2" fontId="118" fillId="0" borderId="10" xfId="0" applyNumberFormat="1" applyFont="1" applyFill="1" applyBorder="1" applyAlignment="1" applyProtection="1">
      <alignment horizontal="center" vertical="center" wrapText="1"/>
      <protection/>
    </xf>
    <xf numFmtId="0" fontId="118" fillId="0" borderId="15" xfId="0" applyFont="1" applyFill="1" applyBorder="1" applyAlignment="1" applyProtection="1">
      <alignment horizontal="center" vertical="center"/>
      <protection/>
    </xf>
    <xf numFmtId="0" fontId="21" fillId="0" borderId="10" xfId="0" applyFont="1" applyFill="1" applyBorder="1" applyAlignment="1" applyProtection="1">
      <alignment horizontal="left" vertical="center" wrapText="1"/>
      <protection/>
    </xf>
    <xf numFmtId="0" fontId="131" fillId="0" borderId="10" xfId="0" applyFont="1" applyFill="1" applyBorder="1" applyAlignment="1" applyProtection="1">
      <alignment vertical="center" wrapText="1"/>
      <protection/>
    </xf>
    <xf numFmtId="0" fontId="134" fillId="0" borderId="10" xfId="0" applyFont="1" applyFill="1" applyBorder="1" applyAlignment="1" applyProtection="1">
      <alignment horizontal="center" vertical="center"/>
      <protection/>
    </xf>
    <xf numFmtId="0" fontId="108" fillId="0" borderId="0" xfId="0" applyFont="1" applyFill="1" applyBorder="1" applyAlignment="1" applyProtection="1">
      <alignment/>
      <protection/>
    </xf>
    <xf numFmtId="0" fontId="134" fillId="0" borderId="10" xfId="0" applyFont="1" applyFill="1" applyBorder="1" applyAlignment="1" applyProtection="1">
      <alignment vertical="center" wrapText="1"/>
      <protection/>
    </xf>
    <xf numFmtId="0" fontId="135" fillId="0" borderId="10" xfId="0" applyFont="1" applyFill="1" applyBorder="1" applyAlignment="1" applyProtection="1">
      <alignment horizontal="center" vertical="center" wrapText="1"/>
      <protection/>
    </xf>
    <xf numFmtId="0" fontId="109" fillId="0" borderId="10" xfId="0" applyFont="1" applyFill="1" applyBorder="1" applyAlignment="1" applyProtection="1">
      <alignment horizontal="center" vertical="center"/>
      <protection/>
    </xf>
    <xf numFmtId="0" fontId="109" fillId="0" borderId="10" xfId="0" applyFont="1" applyFill="1" applyBorder="1" applyAlignment="1" applyProtection="1">
      <alignment vertical="center" wrapText="1"/>
      <protection/>
    </xf>
    <xf numFmtId="0" fontId="0" fillId="0" borderId="0" xfId="0" applyFill="1" applyAlignment="1" applyProtection="1">
      <alignment/>
      <protection/>
    </xf>
    <xf numFmtId="0" fontId="136" fillId="0" borderId="0" xfId="0" applyFont="1" applyFill="1" applyAlignment="1" applyProtection="1">
      <alignment horizontal="left" vertical="center"/>
      <protection/>
    </xf>
    <xf numFmtId="0" fontId="134" fillId="0" borderId="0" xfId="0" applyFont="1" applyFill="1" applyAlignment="1" applyProtection="1">
      <alignment horizontal="left" vertical="center" wrapText="1"/>
      <protection/>
    </xf>
    <xf numFmtId="0" fontId="106" fillId="0" borderId="0" xfId="0" applyFont="1" applyFill="1" applyAlignment="1" applyProtection="1">
      <alignment horizontal="center"/>
      <protection/>
    </xf>
    <xf numFmtId="0" fontId="106" fillId="0" borderId="0" xfId="0" applyFont="1" applyFill="1" applyAlignment="1" applyProtection="1">
      <alignment/>
      <protection/>
    </xf>
    <xf numFmtId="0" fontId="106" fillId="0" borderId="0" xfId="0" applyFont="1" applyFill="1" applyAlignment="1" applyProtection="1">
      <alignment horizontal="center" vertical="center"/>
      <protection/>
    </xf>
    <xf numFmtId="0" fontId="136" fillId="0" borderId="0" xfId="0" applyFont="1" applyFill="1" applyAlignment="1" applyProtection="1">
      <alignment vertical="center"/>
      <protection/>
    </xf>
    <xf numFmtId="0" fontId="106" fillId="0" borderId="0" xfId="0" applyFont="1" applyFill="1" applyAlignment="1" applyProtection="1">
      <alignment wrapText="1"/>
      <protection/>
    </xf>
    <xf numFmtId="0" fontId="136" fillId="0" borderId="0" xfId="0" applyFont="1" applyFill="1" applyAlignment="1" applyProtection="1">
      <alignment horizontal="left" vertical="center" wrapText="1"/>
      <protection/>
    </xf>
    <xf numFmtId="0" fontId="108" fillId="0" borderId="0" xfId="0" applyFont="1" applyFill="1" applyAlignment="1" applyProtection="1">
      <alignment horizontal="center" vertical="center" wrapText="1"/>
      <protection/>
    </xf>
    <xf numFmtId="0" fontId="106" fillId="0" borderId="0" xfId="0" applyFont="1" applyFill="1" applyAlignment="1" applyProtection="1">
      <alignment horizontal="left" vertical="center" wrapText="1"/>
      <protection/>
    </xf>
    <xf numFmtId="0" fontId="106" fillId="0" borderId="0" xfId="0" applyFont="1" applyFill="1" applyAlignment="1" applyProtection="1">
      <alignment horizontal="center" vertical="center" wrapText="1"/>
      <protection/>
    </xf>
    <xf numFmtId="0" fontId="118" fillId="0" borderId="0" xfId="0" applyFont="1" applyFill="1" applyAlignment="1" applyProtection="1">
      <alignment horizontal="left" vertical="center" wrapText="1"/>
      <protection/>
    </xf>
    <xf numFmtId="0" fontId="118" fillId="0" borderId="0" xfId="0" applyFont="1" applyFill="1" applyAlignment="1" applyProtection="1">
      <alignment horizontal="center" vertical="center" wrapText="1"/>
      <protection/>
    </xf>
    <xf numFmtId="2" fontId="68" fillId="39" borderId="16" xfId="0" applyNumberFormat="1" applyFont="1" applyFill="1" applyBorder="1" applyAlignment="1" applyProtection="1">
      <alignment horizontal="center" vertical="center"/>
      <protection/>
    </xf>
    <xf numFmtId="2" fontId="68" fillId="39" borderId="16" xfId="0" applyNumberFormat="1" applyFont="1" applyFill="1" applyBorder="1" applyAlignment="1" applyProtection="1">
      <alignment horizontal="left" vertical="center"/>
      <protection/>
    </xf>
    <xf numFmtId="0" fontId="12" fillId="0" borderId="15" xfId="0"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2" fontId="115" fillId="0" borderId="10" xfId="0" applyNumberFormat="1" applyFont="1" applyFill="1" applyBorder="1" applyAlignment="1">
      <alignment horizontal="center" vertical="top"/>
    </xf>
    <xf numFmtId="183" fontId="55" fillId="3" borderId="10" xfId="0" applyNumberFormat="1" applyFont="1" applyFill="1" applyBorder="1" applyAlignment="1" applyProtection="1">
      <alignment horizontal="center" vertical="center" wrapText="1"/>
      <protection/>
    </xf>
    <xf numFmtId="0" fontId="108" fillId="0" borderId="15" xfId="0" applyFont="1" applyFill="1" applyBorder="1" applyAlignment="1">
      <alignment vertical="center" wrapText="1"/>
    </xf>
    <xf numFmtId="0" fontId="108" fillId="0" borderId="27" xfId="0" applyFont="1" applyFill="1" applyBorder="1" applyAlignment="1">
      <alignment vertical="center" wrapText="1"/>
    </xf>
    <xf numFmtId="0" fontId="108" fillId="0" borderId="21" xfId="0" applyFont="1" applyFill="1" applyBorder="1" applyAlignment="1">
      <alignment vertical="center" wrapText="1"/>
    </xf>
    <xf numFmtId="0" fontId="108" fillId="0" borderId="15" xfId="0" applyFont="1" applyFill="1" applyBorder="1" applyAlignment="1" applyProtection="1">
      <alignment horizontal="left" vertical="center" wrapText="1"/>
      <protection/>
    </xf>
    <xf numFmtId="192" fontId="0" fillId="33" borderId="10" xfId="0" applyNumberFormat="1" applyFont="1" applyFill="1" applyBorder="1" applyAlignment="1" applyProtection="1">
      <alignment horizontal="center" vertical="center"/>
      <protection locked="0"/>
    </xf>
    <xf numFmtId="0" fontId="115" fillId="0" borderId="16" xfId="0" applyFont="1" applyBorder="1" applyAlignment="1" applyProtection="1">
      <alignment horizontal="left" vertical="top" wrapText="1"/>
      <protection/>
    </xf>
    <xf numFmtId="0" fontId="115" fillId="0" borderId="53" xfId="0" applyFont="1" applyBorder="1" applyAlignment="1" applyProtection="1">
      <alignment horizontal="left" vertical="top" wrapText="1"/>
      <protection/>
    </xf>
    <xf numFmtId="0" fontId="115" fillId="0" borderId="13" xfId="0" applyFont="1" applyBorder="1" applyAlignment="1" applyProtection="1">
      <alignment horizontal="left" vertical="top" wrapText="1"/>
      <protection/>
    </xf>
    <xf numFmtId="0" fontId="119" fillId="0" borderId="16" xfId="0" applyFont="1" applyBorder="1" applyAlignment="1" applyProtection="1">
      <alignment horizontal="left" vertical="top" wrapText="1"/>
      <protection/>
    </xf>
    <xf numFmtId="0" fontId="119" fillId="0" borderId="53" xfId="0" applyFont="1" applyBorder="1" applyAlignment="1" applyProtection="1">
      <alignment horizontal="left" vertical="top" wrapText="1"/>
      <protection/>
    </xf>
    <xf numFmtId="0" fontId="119" fillId="0" borderId="13" xfId="0" applyFont="1" applyBorder="1" applyAlignment="1" applyProtection="1">
      <alignment horizontal="left" vertical="top" wrapText="1"/>
      <protection/>
    </xf>
    <xf numFmtId="0" fontId="119" fillId="0" borderId="10" xfId="0" applyFont="1" applyBorder="1" applyAlignment="1" applyProtection="1">
      <alignment horizontal="left" vertical="top" wrapText="1"/>
      <protection/>
    </xf>
    <xf numFmtId="0" fontId="119" fillId="0" borderId="10" xfId="0" applyFont="1" applyBorder="1" applyAlignment="1" applyProtection="1">
      <alignment horizontal="left" vertical="center" wrapText="1"/>
      <protection/>
    </xf>
    <xf numFmtId="0" fontId="137" fillId="45" borderId="10" xfId="0" applyFont="1" applyFill="1" applyBorder="1" applyAlignment="1" applyProtection="1">
      <alignment horizontal="center" vertical="center"/>
      <protection/>
    </xf>
    <xf numFmtId="0" fontId="104" fillId="46" borderId="10" xfId="0" applyFont="1" applyFill="1" applyBorder="1" applyAlignment="1" applyProtection="1">
      <alignment horizontal="center" vertical="center" wrapText="1"/>
      <protection/>
    </xf>
    <xf numFmtId="2" fontId="119" fillId="0" borderId="10" xfId="0" applyNumberFormat="1" applyFont="1" applyFill="1" applyBorder="1" applyAlignment="1" applyProtection="1">
      <alignment horizontal="left" vertical="center" wrapText="1"/>
      <protection/>
    </xf>
    <xf numFmtId="0" fontId="68" fillId="46" borderId="10" xfId="0" applyFont="1" applyFill="1" applyBorder="1" applyAlignment="1">
      <alignment horizontal="center" vertical="center" wrapText="1"/>
    </xf>
    <xf numFmtId="0" fontId="0" fillId="0" borderId="10" xfId="0" applyFont="1" applyBorder="1" applyAlignment="1" applyProtection="1">
      <alignment horizontal="left" vertical="top" wrapText="1"/>
      <protection/>
    </xf>
    <xf numFmtId="0" fontId="118" fillId="0" borderId="15" xfId="0" applyFont="1" applyFill="1" applyBorder="1" applyAlignment="1" applyProtection="1">
      <alignment horizontal="center" vertical="center"/>
      <protection/>
    </xf>
    <xf numFmtId="0" fontId="118" fillId="0" borderId="27" xfId="0" applyFont="1" applyFill="1" applyBorder="1" applyAlignment="1" applyProtection="1">
      <alignment horizontal="center" vertical="center"/>
      <protection/>
    </xf>
    <xf numFmtId="0" fontId="118" fillId="0" borderId="21" xfId="0" applyFont="1" applyFill="1" applyBorder="1" applyAlignment="1" applyProtection="1">
      <alignment horizontal="center" vertical="center"/>
      <protection/>
    </xf>
    <xf numFmtId="0" fontId="135" fillId="0" borderId="15" xfId="0" applyFont="1" applyFill="1" applyBorder="1" applyAlignment="1" applyProtection="1">
      <alignment horizontal="center" vertical="center" wrapText="1"/>
      <protection/>
    </xf>
    <xf numFmtId="0" fontId="135" fillId="0" borderId="21" xfId="0" applyFont="1" applyFill="1" applyBorder="1" applyAlignment="1" applyProtection="1">
      <alignment horizontal="center" vertical="center" wrapText="1"/>
      <protection/>
    </xf>
    <xf numFmtId="0" fontId="109" fillId="0" borderId="10" xfId="0" applyFont="1" applyFill="1" applyBorder="1" applyAlignment="1" applyProtection="1">
      <alignment horizontal="center" vertical="center"/>
      <protection/>
    </xf>
    <xf numFmtId="0" fontId="109" fillId="0" borderId="16" xfId="0" applyFont="1" applyFill="1" applyBorder="1" applyAlignment="1" applyProtection="1">
      <alignment vertical="center" wrapText="1"/>
      <protection/>
    </xf>
    <xf numFmtId="0" fontId="109" fillId="0" borderId="13" xfId="0" applyFont="1" applyFill="1" applyBorder="1" applyAlignment="1" applyProtection="1">
      <alignment vertical="center" wrapText="1"/>
      <protection/>
    </xf>
    <xf numFmtId="0" fontId="118" fillId="0" borderId="15" xfId="0" applyFont="1" applyFill="1" applyBorder="1" applyAlignment="1" applyProtection="1">
      <alignment horizontal="center" vertical="center" wrapText="1"/>
      <protection/>
    </xf>
    <xf numFmtId="0" fontId="118" fillId="0" borderId="21" xfId="0" applyFont="1" applyFill="1" applyBorder="1" applyAlignment="1" applyProtection="1">
      <alignment horizontal="center" vertical="center" wrapText="1"/>
      <protection/>
    </xf>
    <xf numFmtId="0" fontId="131" fillId="0" borderId="10" xfId="0" applyFont="1" applyFill="1" applyBorder="1" applyAlignment="1" applyProtection="1">
      <alignment horizontal="center" vertical="center" wrapText="1"/>
      <protection/>
    </xf>
    <xf numFmtId="0" fontId="131" fillId="0" borderId="10" xfId="0" applyFont="1" applyFill="1" applyBorder="1" applyAlignment="1" applyProtection="1">
      <alignment horizontal="center" vertical="center"/>
      <protection/>
    </xf>
    <xf numFmtId="0" fontId="118" fillId="0" borderId="16" xfId="0" applyFont="1" applyFill="1" applyBorder="1" applyAlignment="1" applyProtection="1">
      <alignment horizontal="center" vertical="center" wrapText="1"/>
      <protection/>
    </xf>
    <xf numFmtId="0" fontId="118" fillId="0" borderId="13" xfId="0" applyFont="1" applyFill="1" applyBorder="1" applyAlignment="1" applyProtection="1">
      <alignment horizontal="center" vertical="center" wrapText="1"/>
      <protection/>
    </xf>
    <xf numFmtId="0" fontId="134" fillId="0" borderId="16" xfId="0" applyFont="1" applyFill="1" applyBorder="1" applyAlignment="1" applyProtection="1">
      <alignment horizontal="center" vertical="center" wrapText="1"/>
      <protection/>
    </xf>
    <xf numFmtId="0" fontId="134" fillId="0" borderId="13" xfId="0" applyFont="1" applyFill="1" applyBorder="1" applyAlignment="1" applyProtection="1">
      <alignment horizontal="center" vertical="center" wrapText="1"/>
      <protection/>
    </xf>
    <xf numFmtId="0" fontId="134" fillId="0" borderId="16" xfId="0" applyFont="1" applyFill="1" applyBorder="1" applyAlignment="1" applyProtection="1">
      <alignment horizontal="left" vertical="center" wrapText="1"/>
      <protection/>
    </xf>
    <xf numFmtId="0" fontId="134" fillId="0" borderId="13" xfId="0" applyFont="1" applyFill="1" applyBorder="1" applyAlignment="1" applyProtection="1">
      <alignment horizontal="left" vertical="center" wrapText="1"/>
      <protection/>
    </xf>
    <xf numFmtId="0" fontId="118" fillId="0" borderId="16" xfId="0" applyFont="1" applyFill="1" applyBorder="1" applyAlignment="1" applyProtection="1">
      <alignment horizontal="left" vertical="center" wrapText="1"/>
      <protection/>
    </xf>
    <xf numFmtId="0" fontId="118" fillId="0" borderId="13" xfId="0" applyFont="1" applyFill="1" applyBorder="1" applyAlignment="1" applyProtection="1">
      <alignment horizontal="left" vertical="center" wrapText="1"/>
      <protection/>
    </xf>
    <xf numFmtId="0" fontId="118" fillId="0" borderId="15" xfId="0" applyFont="1" applyFill="1" applyBorder="1" applyAlignment="1" applyProtection="1">
      <alignment horizontal="center" vertical="top" wrapText="1"/>
      <protection/>
    </xf>
    <xf numFmtId="0" fontId="118" fillId="0" borderId="27" xfId="0" applyFont="1" applyFill="1" applyBorder="1" applyAlignment="1" applyProtection="1">
      <alignment horizontal="center" vertical="top" wrapText="1"/>
      <protection/>
    </xf>
    <xf numFmtId="0" fontId="118" fillId="0" borderId="21" xfId="0" applyFont="1" applyFill="1" applyBorder="1" applyAlignment="1" applyProtection="1">
      <alignment horizontal="center" vertical="top" wrapText="1"/>
      <protection/>
    </xf>
    <xf numFmtId="0" fontId="133" fillId="0" borderId="10" xfId="0" applyFont="1" applyFill="1" applyBorder="1" applyAlignment="1" applyProtection="1">
      <alignment vertical="center" wrapText="1"/>
      <protection/>
    </xf>
    <xf numFmtId="0" fontId="134" fillId="0" borderId="15" xfId="0" applyFont="1" applyFill="1" applyBorder="1" applyAlignment="1" applyProtection="1">
      <alignment horizontal="left" vertical="center" wrapText="1"/>
      <protection/>
    </xf>
    <xf numFmtId="0" fontId="134" fillId="0" borderId="27" xfId="0" applyFont="1" applyFill="1" applyBorder="1" applyAlignment="1" applyProtection="1">
      <alignment horizontal="left" vertical="center" wrapText="1"/>
      <protection/>
    </xf>
    <xf numFmtId="0" fontId="134" fillId="0" borderId="21" xfId="0" applyFont="1" applyFill="1" applyBorder="1" applyAlignment="1" applyProtection="1">
      <alignment horizontal="left" vertical="center" wrapText="1"/>
      <protection/>
    </xf>
    <xf numFmtId="0" fontId="138" fillId="0" borderId="29" xfId="0" applyFont="1" applyFill="1" applyBorder="1" applyAlignment="1" applyProtection="1">
      <alignment horizontal="left" vertical="center"/>
      <protection/>
    </xf>
    <xf numFmtId="0" fontId="133" fillId="0" borderId="10" xfId="0" applyFont="1" applyFill="1" applyBorder="1" applyAlignment="1" applyProtection="1">
      <alignment horizontal="justify" vertical="center" wrapText="1"/>
      <protection/>
    </xf>
    <xf numFmtId="0" fontId="131" fillId="0" borderId="15" xfId="0" applyFont="1" applyFill="1" applyBorder="1" applyAlignment="1" applyProtection="1">
      <alignment horizontal="left" vertical="center" wrapText="1"/>
      <protection/>
    </xf>
    <xf numFmtId="0" fontId="131" fillId="0" borderId="27" xfId="0" applyFont="1" applyFill="1" applyBorder="1" applyAlignment="1" applyProtection="1">
      <alignment horizontal="left" vertical="center" wrapText="1"/>
      <protection/>
    </xf>
    <xf numFmtId="0" fontId="131" fillId="0" borderId="21" xfId="0" applyFont="1" applyFill="1" applyBorder="1" applyAlignment="1" applyProtection="1">
      <alignment horizontal="left" vertical="center" wrapText="1"/>
      <protection/>
    </xf>
    <xf numFmtId="0" fontId="134" fillId="0" borderId="0" xfId="0" applyFont="1" applyFill="1" applyAlignment="1" applyProtection="1">
      <alignment horizontal="left" vertical="center" wrapText="1"/>
      <protection/>
    </xf>
    <xf numFmtId="0" fontId="134" fillId="0" borderId="10" xfId="0" applyFont="1" applyFill="1" applyBorder="1" applyAlignment="1" applyProtection="1">
      <alignment vertical="center" wrapText="1"/>
      <protection/>
    </xf>
    <xf numFmtId="0" fontId="134" fillId="0" borderId="15" xfId="0" applyFont="1" applyFill="1" applyBorder="1" applyAlignment="1" applyProtection="1">
      <alignment horizontal="center" vertical="center" wrapText="1"/>
      <protection/>
    </xf>
    <xf numFmtId="0" fontId="134" fillId="0" borderId="21" xfId="0" applyFont="1" applyFill="1" applyBorder="1" applyAlignment="1" applyProtection="1">
      <alignment horizontal="center" vertical="center" wrapText="1"/>
      <protection/>
    </xf>
    <xf numFmtId="0" fontId="109" fillId="0" borderId="53" xfId="0" applyFont="1" applyFill="1" applyBorder="1" applyAlignment="1" applyProtection="1">
      <alignment vertical="center" wrapText="1"/>
      <protection/>
    </xf>
    <xf numFmtId="0" fontId="139" fillId="45" borderId="38" xfId="0" applyFont="1" applyFill="1" applyBorder="1" applyAlignment="1">
      <alignment horizontal="center" vertical="center"/>
    </xf>
    <xf numFmtId="0" fontId="140" fillId="0" borderId="22" xfId="0" applyFont="1" applyBorder="1" applyAlignment="1">
      <alignment horizontal="center" vertical="center"/>
    </xf>
    <xf numFmtId="0" fontId="140" fillId="0" borderId="27" xfId="0" applyFont="1" applyBorder="1" applyAlignment="1">
      <alignment horizontal="center" vertical="center"/>
    </xf>
    <xf numFmtId="0" fontId="140" fillId="0" borderId="37" xfId="0" applyFont="1" applyBorder="1" applyAlignment="1">
      <alignment horizontal="center" vertical="center"/>
    </xf>
    <xf numFmtId="0" fontId="106" fillId="35" borderId="11" xfId="0" applyFont="1" applyFill="1" applyBorder="1" applyAlignment="1">
      <alignment horizontal="center" vertical="center" wrapText="1"/>
    </xf>
    <xf numFmtId="0" fontId="108" fillId="0" borderId="10" xfId="0" applyFont="1" applyFill="1" applyBorder="1" applyAlignment="1" applyProtection="1">
      <alignment horizontal="center" vertical="center"/>
      <protection locked="0"/>
    </xf>
    <xf numFmtId="0" fontId="106" fillId="0" borderId="15" xfId="0" applyFont="1" applyBorder="1" applyAlignment="1" applyProtection="1">
      <alignment horizontal="left" vertical="center"/>
      <protection locked="0"/>
    </xf>
    <xf numFmtId="0" fontId="106" fillId="0" borderId="37" xfId="0" applyFont="1" applyBorder="1" applyAlignment="1" applyProtection="1">
      <alignment horizontal="left" vertical="center"/>
      <protection locked="0"/>
    </xf>
    <xf numFmtId="0" fontId="106" fillId="0" borderId="15" xfId="0" applyFont="1" applyBorder="1" applyAlignment="1" applyProtection="1">
      <alignment horizontal="center" vertical="center"/>
      <protection locked="0"/>
    </xf>
    <xf numFmtId="0" fontId="106" fillId="0" borderId="27" xfId="0" applyFont="1" applyBorder="1" applyAlignment="1" applyProtection="1">
      <alignment horizontal="center" vertical="center"/>
      <protection locked="0"/>
    </xf>
    <xf numFmtId="0" fontId="106" fillId="0" borderId="21" xfId="0" applyFont="1" applyBorder="1" applyAlignment="1" applyProtection="1">
      <alignment horizontal="center" vertical="center"/>
      <protection locked="0"/>
    </xf>
    <xf numFmtId="0" fontId="108" fillId="0" borderId="15" xfId="0" applyFont="1" applyFill="1" applyBorder="1" applyAlignment="1" applyProtection="1">
      <alignment horizontal="left" vertical="center"/>
      <protection locked="0"/>
    </xf>
    <xf numFmtId="0" fontId="108" fillId="0" borderId="27" xfId="0" applyFont="1" applyFill="1" applyBorder="1" applyAlignment="1" applyProtection="1">
      <alignment horizontal="left" vertical="center"/>
      <protection locked="0"/>
    </xf>
    <xf numFmtId="0" fontId="108" fillId="0" borderId="21" xfId="0" applyFont="1" applyFill="1" applyBorder="1" applyAlignment="1" applyProtection="1">
      <alignment horizontal="left" vertical="center"/>
      <protection locked="0"/>
    </xf>
    <xf numFmtId="0" fontId="106" fillId="0" borderId="15" xfId="0" applyFont="1" applyFill="1" applyBorder="1" applyAlignment="1" applyProtection="1">
      <alignment horizontal="center" vertical="center"/>
      <protection locked="0"/>
    </xf>
    <xf numFmtId="0" fontId="106" fillId="0" borderId="27" xfId="0" applyFont="1" applyFill="1" applyBorder="1" applyAlignment="1" applyProtection="1">
      <alignment horizontal="center" vertical="center"/>
      <protection locked="0"/>
    </xf>
    <xf numFmtId="0" fontId="106" fillId="0" borderId="21" xfId="0" applyFont="1" applyFill="1" applyBorder="1" applyAlignment="1" applyProtection="1">
      <alignment horizontal="center" vertical="center"/>
      <protection locked="0"/>
    </xf>
    <xf numFmtId="0" fontId="106" fillId="0" borderId="37" xfId="0" applyFont="1" applyFill="1" applyBorder="1" applyAlignment="1" applyProtection="1">
      <alignment horizontal="center" vertical="center"/>
      <protection locked="0"/>
    </xf>
    <xf numFmtId="0" fontId="106" fillId="0" borderId="10" xfId="0" applyFont="1" applyBorder="1" applyAlignment="1">
      <alignment horizontal="center" vertical="center"/>
    </xf>
    <xf numFmtId="0" fontId="108" fillId="35" borderId="11" xfId="0" applyFont="1" applyFill="1" applyBorder="1" applyAlignment="1">
      <alignment horizontal="center" vertical="center" wrapText="1"/>
    </xf>
    <xf numFmtId="0" fontId="108" fillId="35" borderId="50" xfId="0" applyFont="1" applyFill="1" applyBorder="1" applyAlignment="1">
      <alignment horizontal="center" vertical="center" wrapText="1"/>
    </xf>
    <xf numFmtId="0" fontId="106" fillId="35" borderId="10" xfId="0" applyFont="1" applyFill="1" applyBorder="1" applyAlignment="1">
      <alignment horizontal="center" vertical="center"/>
    </xf>
    <xf numFmtId="0" fontId="106" fillId="0" borderId="55" xfId="0" applyFont="1" applyBorder="1" applyAlignment="1" applyProtection="1">
      <alignment horizontal="center" vertical="center"/>
      <protection locked="0"/>
    </xf>
    <xf numFmtId="0" fontId="106" fillId="0" borderId="56" xfId="0" applyFont="1" applyBorder="1" applyAlignment="1" applyProtection="1">
      <alignment horizontal="center" vertical="center"/>
      <protection locked="0"/>
    </xf>
    <xf numFmtId="0" fontId="108" fillId="35" borderId="10" xfId="0" applyFont="1" applyFill="1" applyBorder="1" applyAlignment="1">
      <alignment horizontal="left" vertical="center"/>
    </xf>
    <xf numFmtId="0" fontId="108" fillId="35" borderId="14" xfId="0" applyFont="1" applyFill="1" applyBorder="1" applyAlignment="1">
      <alignment horizontal="left" vertical="center"/>
    </xf>
    <xf numFmtId="0" fontId="141" fillId="0" borderId="55" xfId="53" applyFont="1" applyBorder="1" applyAlignment="1" applyProtection="1">
      <alignment horizontal="center" vertical="center"/>
      <protection locked="0"/>
    </xf>
    <xf numFmtId="0" fontId="141" fillId="0" borderId="58" xfId="53" applyFont="1" applyBorder="1" applyAlignment="1" applyProtection="1">
      <alignment horizontal="center" vertical="center"/>
      <protection locked="0"/>
    </xf>
    <xf numFmtId="0" fontId="141" fillId="0" borderId="59" xfId="53" applyFont="1" applyBorder="1" applyAlignment="1" applyProtection="1">
      <alignment horizontal="center" vertical="center"/>
      <protection locked="0"/>
    </xf>
    <xf numFmtId="0" fontId="106" fillId="0" borderId="10" xfId="0" applyFont="1" applyFill="1" applyBorder="1" applyAlignment="1" applyProtection="1">
      <alignment horizontal="center" vertical="center"/>
      <protection locked="0"/>
    </xf>
    <xf numFmtId="0" fontId="106" fillId="0" borderId="37" xfId="0" applyFont="1" applyBorder="1" applyAlignment="1" applyProtection="1">
      <alignment horizontal="center" vertical="center"/>
      <protection locked="0"/>
    </xf>
    <xf numFmtId="0" fontId="98" fillId="0" borderId="15" xfId="53" applyBorder="1" applyAlignment="1" applyProtection="1">
      <alignment horizontal="center" vertical="center"/>
      <protection locked="0"/>
    </xf>
    <xf numFmtId="0" fontId="98" fillId="0" borderId="27" xfId="53" applyBorder="1" applyAlignment="1" applyProtection="1">
      <alignment horizontal="center" vertical="center"/>
      <protection locked="0"/>
    </xf>
    <xf numFmtId="0" fontId="98" fillId="0" borderId="37" xfId="53" applyBorder="1" applyAlignment="1" applyProtection="1">
      <alignment horizontal="center" vertical="center"/>
      <protection locked="0"/>
    </xf>
    <xf numFmtId="0" fontId="108" fillId="36" borderId="15" xfId="0" applyFont="1" applyFill="1" applyBorder="1" applyAlignment="1">
      <alignment horizontal="center" vertical="center" wrapText="1"/>
    </xf>
    <xf numFmtId="0" fontId="108" fillId="36" borderId="27" xfId="0" applyFont="1" applyFill="1" applyBorder="1" applyAlignment="1">
      <alignment horizontal="center" vertical="center" wrapText="1"/>
    </xf>
    <xf numFmtId="0" fontId="108" fillId="36" borderId="21" xfId="0" applyFont="1" applyFill="1" applyBorder="1" applyAlignment="1">
      <alignment horizontal="center" vertical="center" wrapText="1"/>
    </xf>
    <xf numFmtId="0" fontId="142" fillId="2" borderId="15" xfId="0" applyFont="1" applyFill="1" applyBorder="1" applyAlignment="1" applyProtection="1">
      <alignment horizontal="center" vertical="center" wrapText="1"/>
      <protection locked="0"/>
    </xf>
    <xf numFmtId="0" fontId="142" fillId="2" borderId="27" xfId="0" applyFont="1" applyFill="1" applyBorder="1" applyAlignment="1" applyProtection="1">
      <alignment horizontal="center" vertical="center" wrapText="1"/>
      <protection locked="0"/>
    </xf>
    <xf numFmtId="0" fontId="142" fillId="2" borderId="21" xfId="0" applyFont="1" applyFill="1" applyBorder="1" applyAlignment="1" applyProtection="1">
      <alignment horizontal="center" vertical="center" wrapText="1"/>
      <protection locked="0"/>
    </xf>
    <xf numFmtId="0" fontId="143" fillId="42" borderId="10" xfId="0" applyFont="1" applyFill="1" applyBorder="1" applyAlignment="1">
      <alignment horizontal="center" vertical="center"/>
    </xf>
    <xf numFmtId="0" fontId="108" fillId="0" borderId="15" xfId="0" applyFont="1" applyFill="1" applyBorder="1" applyAlignment="1">
      <alignment horizontal="center" vertical="center"/>
    </xf>
    <xf numFmtId="0" fontId="108" fillId="0" borderId="21" xfId="0" applyFont="1" applyFill="1" applyBorder="1" applyAlignment="1">
      <alignment horizontal="center" vertical="center"/>
    </xf>
    <xf numFmtId="0" fontId="104" fillId="36" borderId="15" xfId="0" applyFont="1" applyFill="1" applyBorder="1" applyAlignment="1" applyProtection="1">
      <alignment horizontal="center" vertical="center" wrapText="1"/>
      <protection/>
    </xf>
    <xf numFmtId="0" fontId="104" fillId="36" borderId="21" xfId="0" applyFont="1" applyFill="1" applyBorder="1" applyAlignment="1" applyProtection="1">
      <alignment horizontal="center" vertical="center" wrapText="1"/>
      <protection/>
    </xf>
    <xf numFmtId="0" fontId="108" fillId="0" borderId="15" xfId="0" applyFont="1" applyFill="1" applyBorder="1" applyAlignment="1">
      <alignment horizontal="left" vertical="center" wrapText="1"/>
    </xf>
    <xf numFmtId="0" fontId="108" fillId="0" borderId="27" xfId="0" applyFont="1" applyFill="1" applyBorder="1" applyAlignment="1">
      <alignment horizontal="left" vertical="center" wrapText="1"/>
    </xf>
    <xf numFmtId="0" fontId="108" fillId="0" borderId="21" xfId="0" applyFont="1" applyFill="1" applyBorder="1" applyAlignment="1">
      <alignment horizontal="left" vertical="center" wrapText="1"/>
    </xf>
    <xf numFmtId="0" fontId="108" fillId="0" borderId="15" xfId="0" applyFont="1" applyFill="1" applyBorder="1" applyAlignment="1">
      <alignment horizontal="center" vertical="center" wrapText="1"/>
    </xf>
    <xf numFmtId="0" fontId="108" fillId="0" borderId="27" xfId="0" applyFont="1" applyFill="1" applyBorder="1" applyAlignment="1">
      <alignment horizontal="center" vertical="center" wrapText="1"/>
    </xf>
    <xf numFmtId="0" fontId="108" fillId="0" borderId="21" xfId="0" applyFont="1" applyFill="1" applyBorder="1" applyAlignment="1">
      <alignment horizontal="center" vertical="center" wrapText="1"/>
    </xf>
    <xf numFmtId="0" fontId="104" fillId="0" borderId="42" xfId="0" applyFont="1" applyBorder="1" applyAlignment="1" applyProtection="1">
      <alignment horizontal="left" vertical="center"/>
      <protection/>
    </xf>
    <xf numFmtId="0" fontId="104" fillId="0" borderId="0" xfId="0" applyFont="1" applyBorder="1" applyAlignment="1" applyProtection="1">
      <alignment horizontal="left" vertical="center"/>
      <protection/>
    </xf>
    <xf numFmtId="0" fontId="108" fillId="36" borderId="15" xfId="0" applyFont="1" applyFill="1" applyBorder="1" applyAlignment="1" applyProtection="1">
      <alignment horizontal="center" vertical="center"/>
      <protection locked="0"/>
    </xf>
    <xf numFmtId="0" fontId="108" fillId="36" borderId="21" xfId="0" applyFont="1" applyFill="1" applyBorder="1" applyAlignment="1" applyProtection="1">
      <alignment horizontal="center" vertical="center"/>
      <protection locked="0"/>
    </xf>
    <xf numFmtId="0" fontId="104" fillId="0" borderId="42" xfId="0" applyFont="1" applyFill="1" applyBorder="1" applyAlignment="1" applyProtection="1">
      <alignment horizontal="left" vertical="center" wrapText="1"/>
      <protection/>
    </xf>
    <xf numFmtId="0" fontId="104" fillId="0" borderId="0" xfId="0" applyFont="1" applyFill="1" applyBorder="1" applyAlignment="1" applyProtection="1">
      <alignment horizontal="left" vertical="center" wrapText="1"/>
      <protection/>
    </xf>
    <xf numFmtId="0" fontId="104" fillId="0" borderId="17" xfId="0" applyFont="1" applyFill="1" applyBorder="1" applyAlignment="1" applyProtection="1">
      <alignment horizontal="left" vertical="center" wrapText="1"/>
      <protection/>
    </xf>
    <xf numFmtId="0" fontId="108" fillId="0" borderId="42" xfId="0" applyFont="1" applyFill="1" applyBorder="1" applyAlignment="1">
      <alignment horizontal="left"/>
    </xf>
    <xf numFmtId="0" fontId="108" fillId="0" borderId="0" xfId="0" applyFont="1" applyFill="1" applyBorder="1" applyAlignment="1">
      <alignment horizontal="left"/>
    </xf>
    <xf numFmtId="0" fontId="0" fillId="33" borderId="15" xfId="0" applyFont="1" applyFill="1" applyBorder="1" applyAlignment="1" applyProtection="1">
      <alignment horizontal="left" vertical="center"/>
      <protection locked="0"/>
    </xf>
    <xf numFmtId="0" fontId="0" fillId="33" borderId="27" xfId="0"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104" fillId="0" borderId="0" xfId="0" applyFont="1" applyBorder="1" applyAlignment="1" applyProtection="1">
      <alignment horizontal="center" vertical="center"/>
      <protection/>
    </xf>
    <xf numFmtId="0" fontId="104" fillId="0" borderId="17" xfId="0" applyFont="1" applyBorder="1" applyAlignment="1" applyProtection="1">
      <alignment horizontal="center" vertical="center"/>
      <protection/>
    </xf>
    <xf numFmtId="0" fontId="0" fillId="36" borderId="15" xfId="0" applyFill="1" applyBorder="1" applyAlignment="1">
      <alignment horizontal="center"/>
    </xf>
    <xf numFmtId="0" fontId="0" fillId="36" borderId="27" xfId="0" applyFill="1" applyBorder="1" applyAlignment="1">
      <alignment horizontal="center"/>
    </xf>
    <xf numFmtId="0" fontId="0" fillId="36" borderId="21" xfId="0" applyFill="1" applyBorder="1" applyAlignment="1">
      <alignment horizontal="center"/>
    </xf>
    <xf numFmtId="0" fontId="144" fillId="45" borderId="60" xfId="0" applyFont="1" applyFill="1" applyBorder="1" applyAlignment="1" applyProtection="1">
      <alignment horizontal="center" vertical="center"/>
      <protection/>
    </xf>
    <xf numFmtId="0" fontId="144" fillId="45" borderId="61" xfId="0" applyFont="1" applyFill="1" applyBorder="1" applyAlignment="1" applyProtection="1">
      <alignment horizontal="center" vertical="center"/>
      <protection/>
    </xf>
    <xf numFmtId="0" fontId="104" fillId="0" borderId="10" xfId="0" applyFont="1" applyBorder="1" applyAlignment="1" applyProtection="1">
      <alignment horizontal="center" vertical="center"/>
      <protection/>
    </xf>
    <xf numFmtId="0" fontId="104" fillId="0" borderId="27" xfId="0" applyFont="1" applyFill="1" applyBorder="1" applyAlignment="1" applyProtection="1">
      <alignment horizontal="center" vertical="center"/>
      <protection/>
    </xf>
    <xf numFmtId="0" fontId="0" fillId="0" borderId="27" xfId="0" applyBorder="1" applyAlignment="1">
      <alignment horizontal="center" vertical="top"/>
    </xf>
    <xf numFmtId="0" fontId="0" fillId="0" borderId="21" xfId="0" applyBorder="1" applyAlignment="1">
      <alignment horizontal="center" vertical="top"/>
    </xf>
    <xf numFmtId="0" fontId="0" fillId="0" borderId="15" xfId="0" applyBorder="1" applyAlignment="1">
      <alignment horizontal="center" vertical="top"/>
    </xf>
    <xf numFmtId="0" fontId="104" fillId="36" borderId="16" xfId="0" applyFont="1" applyFill="1" applyBorder="1" applyAlignment="1">
      <alignment horizontal="center" vertical="top" wrapText="1"/>
    </xf>
    <xf numFmtId="0" fontId="104" fillId="36" borderId="13" xfId="0" applyFont="1" applyFill="1" applyBorder="1" applyAlignment="1">
      <alignment horizontal="center" vertical="top" wrapText="1"/>
    </xf>
    <xf numFmtId="0" fontId="104" fillId="0" borderId="15" xfId="0" applyFont="1" applyFill="1" applyBorder="1" applyAlignment="1" applyProtection="1">
      <alignment horizontal="center" vertical="center"/>
      <protection/>
    </xf>
    <xf numFmtId="0" fontId="49" fillId="0" borderId="0" xfId="0" applyFont="1" applyFill="1" applyBorder="1" applyAlignment="1">
      <alignment horizontal="right"/>
    </xf>
    <xf numFmtId="0" fontId="49" fillId="0" borderId="17" xfId="0" applyFont="1" applyFill="1" applyBorder="1" applyAlignment="1">
      <alignment horizontal="right"/>
    </xf>
    <xf numFmtId="0" fontId="5" fillId="0" borderId="10" xfId="0" applyFont="1" applyFill="1" applyBorder="1" applyAlignment="1">
      <alignment horizontal="left" vertical="center" wrapText="1"/>
    </xf>
    <xf numFmtId="0" fontId="106" fillId="0" borderId="10" xfId="0" applyFont="1" applyFill="1" applyBorder="1" applyAlignment="1">
      <alignment/>
    </xf>
    <xf numFmtId="0" fontId="106" fillId="0" borderId="14" xfId="0" applyFont="1" applyFill="1" applyBorder="1" applyAlignment="1">
      <alignment/>
    </xf>
    <xf numFmtId="0" fontId="5" fillId="0" borderId="2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08" fillId="0" borderId="27" xfId="0" applyFont="1" applyFill="1" applyBorder="1" applyAlignment="1">
      <alignment horizontal="left" vertical="center" wrapText="1"/>
    </xf>
    <xf numFmtId="0" fontId="108" fillId="0" borderId="15" xfId="0" applyFont="1" applyFill="1" applyBorder="1" applyAlignment="1">
      <alignment horizontal="left" vertical="center" wrapText="1"/>
    </xf>
    <xf numFmtId="0" fontId="145" fillId="42" borderId="24" xfId="0" applyFont="1" applyFill="1" applyBorder="1" applyAlignment="1">
      <alignment horizontal="center" vertical="center"/>
    </xf>
    <xf numFmtId="0" fontId="145" fillId="42" borderId="38" xfId="0" applyFont="1" applyFill="1" applyBorder="1" applyAlignment="1">
      <alignment horizontal="center" vertical="center"/>
    </xf>
    <xf numFmtId="0" fontId="145" fillId="42" borderId="62" xfId="0" applyFont="1" applyFill="1" applyBorder="1" applyAlignment="1">
      <alignment horizontal="center" vertical="center"/>
    </xf>
    <xf numFmtId="0" fontId="146" fillId="0" borderId="22" xfId="0" applyFont="1" applyFill="1" applyBorder="1" applyAlignment="1">
      <alignment horizontal="center" vertical="center"/>
    </xf>
    <xf numFmtId="0" fontId="146" fillId="0" borderId="27" xfId="0" applyFont="1" applyFill="1" applyBorder="1" applyAlignment="1">
      <alignment horizontal="center" vertical="center"/>
    </xf>
    <xf numFmtId="0" fontId="146" fillId="0" borderId="37" xfId="0" applyFont="1" applyFill="1" applyBorder="1" applyAlignment="1">
      <alignment horizontal="center" vertical="center"/>
    </xf>
    <xf numFmtId="0" fontId="108" fillId="0" borderId="11" xfId="0" applyFont="1" applyFill="1" applyBorder="1" applyAlignment="1">
      <alignment horizontal="center" vertical="center"/>
    </xf>
    <xf numFmtId="0" fontId="108" fillId="0" borderId="10" xfId="0" applyFont="1" applyFill="1" applyBorder="1" applyAlignment="1">
      <alignment horizontal="center" vertical="center"/>
    </xf>
    <xf numFmtId="0" fontId="108" fillId="0" borderId="10"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42" xfId="0" applyFont="1" applyBorder="1" applyAlignment="1">
      <alignment horizontal="right" vertical="center"/>
    </xf>
    <xf numFmtId="0" fontId="9" fillId="40" borderId="15" xfId="0" applyFont="1" applyFill="1" applyBorder="1" applyAlignment="1">
      <alignment horizontal="center" vertical="center" wrapText="1"/>
    </xf>
    <xf numFmtId="0" fontId="9" fillId="40" borderId="21" xfId="0" applyFont="1" applyFill="1" applyBorder="1" applyAlignment="1">
      <alignment horizontal="center" vertical="center" wrapText="1"/>
    </xf>
    <xf numFmtId="0" fontId="143" fillId="42" borderId="44" xfId="0" applyFont="1" applyFill="1" applyBorder="1" applyAlignment="1">
      <alignment horizontal="center" vertical="center"/>
    </xf>
    <xf numFmtId="0" fontId="13" fillId="40" borderId="10" xfId="0" applyFont="1" applyFill="1" applyBorder="1" applyAlignment="1">
      <alignment horizontal="left" vertical="center" wrapText="1"/>
    </xf>
    <xf numFmtId="0" fontId="11" fillId="40" borderId="18" xfId="0" applyFont="1" applyFill="1" applyBorder="1" applyAlignment="1">
      <alignment horizontal="center" vertical="center" wrapText="1"/>
    </xf>
    <xf numFmtId="0" fontId="11" fillId="40" borderId="19" xfId="0" applyFont="1" applyFill="1" applyBorder="1" applyAlignment="1">
      <alignment horizontal="center" vertical="center" wrapText="1"/>
    </xf>
    <xf numFmtId="0" fontId="11" fillId="40" borderId="2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65" xfId="0" applyFont="1" applyFill="1" applyBorder="1" applyAlignment="1">
      <alignment horizontal="center" vertical="center" wrapText="1"/>
    </xf>
    <xf numFmtId="2" fontId="68" fillId="40" borderId="10" xfId="0" applyNumberFormat="1" applyFont="1" applyFill="1" applyBorder="1" applyAlignment="1">
      <alignment horizontal="center" vertical="center" wrapText="1"/>
    </xf>
    <xf numFmtId="2" fontId="8" fillId="40" borderId="10" xfId="0" applyNumberFormat="1" applyFont="1" applyFill="1" applyBorder="1" applyAlignment="1">
      <alignment horizontal="center" vertical="center" wrapText="1"/>
    </xf>
    <xf numFmtId="2" fontId="68" fillId="40" borderId="15" xfId="0" applyNumberFormat="1" applyFont="1" applyFill="1" applyBorder="1" applyAlignment="1">
      <alignment horizontal="center" vertical="center" wrapText="1"/>
    </xf>
    <xf numFmtId="2" fontId="68" fillId="40" borderId="27" xfId="0" applyNumberFormat="1" applyFont="1" applyFill="1" applyBorder="1" applyAlignment="1">
      <alignment horizontal="center" vertical="center" wrapText="1"/>
    </xf>
    <xf numFmtId="2" fontId="68" fillId="40" borderId="21" xfId="0" applyNumberFormat="1" applyFont="1" applyFill="1" applyBorder="1" applyAlignment="1">
      <alignment horizontal="center" vertical="center" wrapText="1"/>
    </xf>
    <xf numFmtId="2" fontId="8" fillId="40" borderId="21" xfId="0" applyNumberFormat="1" applyFont="1" applyFill="1" applyBorder="1" applyAlignment="1">
      <alignment horizontal="center" vertical="center" wrapText="1"/>
    </xf>
    <xf numFmtId="0" fontId="147" fillId="42" borderId="10" xfId="0" applyFont="1" applyFill="1" applyBorder="1" applyAlignment="1">
      <alignment horizontal="center"/>
    </xf>
    <xf numFmtId="0" fontId="27" fillId="40" borderId="15" xfId="0" applyFont="1" applyFill="1" applyBorder="1" applyAlignment="1">
      <alignment horizontal="center"/>
    </xf>
    <xf numFmtId="0" fontId="27" fillId="40" borderId="21" xfId="0" applyFont="1" applyFill="1" applyBorder="1" applyAlignment="1">
      <alignment horizontal="center"/>
    </xf>
    <xf numFmtId="0" fontId="27" fillId="40" borderId="27" xfId="0" applyFont="1" applyFill="1" applyBorder="1" applyAlignment="1">
      <alignment horizontal="center"/>
    </xf>
    <xf numFmtId="0" fontId="8" fillId="40" borderId="10" xfId="0" applyFont="1" applyFill="1" applyBorder="1" applyAlignment="1">
      <alignment horizontal="center" vertical="center" wrapText="1"/>
    </xf>
    <xf numFmtId="0" fontId="8" fillId="40" borderId="15" xfId="0" applyFont="1" applyFill="1" applyBorder="1" applyAlignment="1">
      <alignment horizontal="center" vertical="center" wrapText="1"/>
    </xf>
    <xf numFmtId="0" fontId="8" fillId="40" borderId="2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27"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40" borderId="29" xfId="0" applyFont="1" applyFill="1" applyBorder="1" applyAlignment="1">
      <alignment horizontal="center" vertical="center" wrapText="1"/>
    </xf>
    <xf numFmtId="0" fontId="0" fillId="0" borderId="10" xfId="0" applyBorder="1" applyAlignment="1" applyProtection="1">
      <alignment horizontal="center" vertical="center"/>
      <protection/>
    </xf>
    <xf numFmtId="0" fontId="147" fillId="42" borderId="10" xfId="0" applyFont="1" applyFill="1" applyBorder="1" applyAlignment="1" applyProtection="1">
      <alignment horizontal="center" vertical="center"/>
      <protection/>
    </xf>
    <xf numFmtId="0" fontId="148" fillId="40" borderId="15" xfId="0" applyFont="1" applyFill="1" applyBorder="1" applyAlignment="1" applyProtection="1">
      <alignment horizontal="center" vertical="center"/>
      <protection/>
    </xf>
    <xf numFmtId="0" fontId="148" fillId="40" borderId="21" xfId="0" applyFont="1" applyFill="1" applyBorder="1" applyAlignment="1" applyProtection="1">
      <alignment horizontal="center" vertical="center"/>
      <protection/>
    </xf>
    <xf numFmtId="0" fontId="148" fillId="40" borderId="27"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wrapText="1"/>
      <protection/>
    </xf>
    <xf numFmtId="0" fontId="108" fillId="40" borderId="10" xfId="0" applyFont="1" applyFill="1" applyBorder="1" applyAlignment="1" applyProtection="1">
      <alignment horizontal="center" vertical="center" wrapText="1"/>
      <protection/>
    </xf>
    <xf numFmtId="0" fontId="108" fillId="40" borderId="15" xfId="0" applyFont="1" applyFill="1" applyBorder="1" applyAlignment="1" applyProtection="1">
      <alignment horizontal="center" vertical="center" wrapText="1"/>
      <protection/>
    </xf>
    <xf numFmtId="0" fontId="108" fillId="40" borderId="27" xfId="0" applyFont="1" applyFill="1" applyBorder="1" applyAlignment="1" applyProtection="1">
      <alignment horizontal="center" vertical="center" wrapText="1"/>
      <protection/>
    </xf>
    <xf numFmtId="0" fontId="108" fillId="40" borderId="21" xfId="0" applyFont="1" applyFill="1" applyBorder="1" applyAlignment="1" applyProtection="1">
      <alignment horizontal="center" vertical="center" wrapText="1"/>
      <protection/>
    </xf>
    <xf numFmtId="0" fontId="147" fillId="42" borderId="10" xfId="0" applyFont="1" applyFill="1" applyBorder="1" applyAlignment="1">
      <alignment horizontal="center" vertical="center"/>
    </xf>
    <xf numFmtId="0" fontId="148" fillId="0" borderId="15" xfId="0" applyFont="1" applyBorder="1" applyAlignment="1">
      <alignment horizontal="center" vertical="center"/>
    </xf>
    <xf numFmtId="0" fontId="148" fillId="0" borderId="21" xfId="0" applyFont="1" applyBorder="1" applyAlignment="1">
      <alignment horizontal="center" vertical="center"/>
    </xf>
    <xf numFmtId="0" fontId="106" fillId="0" borderId="10" xfId="0" applyFont="1" applyFill="1" applyBorder="1" applyAlignment="1">
      <alignment horizontal="center" vertical="center"/>
    </xf>
    <xf numFmtId="0" fontId="104" fillId="0" borderId="10" xfId="0" applyFont="1" applyBorder="1" applyAlignment="1" applyProtection="1">
      <alignment horizontal="left"/>
      <protection/>
    </xf>
    <xf numFmtId="0" fontId="104" fillId="0" borderId="10" xfId="0" applyFont="1" applyBorder="1" applyAlignment="1" applyProtection="1">
      <alignment horizontal="center"/>
      <protection/>
    </xf>
    <xf numFmtId="0" fontId="139" fillId="42" borderId="10" xfId="0" applyFont="1" applyFill="1" applyBorder="1" applyAlignment="1">
      <alignment horizontal="center"/>
    </xf>
    <xf numFmtId="0" fontId="148" fillId="0" borderId="15" xfId="0" applyFont="1" applyBorder="1" applyAlignment="1">
      <alignment horizontal="center" vertical="center" wrapText="1"/>
    </xf>
    <xf numFmtId="0" fontId="148" fillId="0" borderId="27" xfId="0" applyFont="1" applyBorder="1" applyAlignment="1">
      <alignment horizontal="center" vertical="center" wrapText="1"/>
    </xf>
    <xf numFmtId="0" fontId="148" fillId="0" borderId="15" xfId="0" applyFont="1" applyBorder="1" applyAlignment="1">
      <alignment horizontal="center"/>
    </xf>
    <xf numFmtId="0" fontId="148" fillId="0" borderId="27" xfId="0" applyFont="1" applyBorder="1" applyAlignment="1">
      <alignment horizontal="center"/>
    </xf>
    <xf numFmtId="0" fontId="148" fillId="0" borderId="21" xfId="0" applyFont="1" applyBorder="1" applyAlignment="1">
      <alignment horizontal="center"/>
    </xf>
    <xf numFmtId="0" fontId="108" fillId="35" borderId="15" xfId="0" applyFont="1" applyFill="1" applyBorder="1" applyAlignment="1">
      <alignment horizontal="center" vertical="center" wrapText="1"/>
    </xf>
    <xf numFmtId="0" fontId="108" fillId="35" borderId="27" xfId="0" applyFont="1" applyFill="1" applyBorder="1" applyAlignment="1">
      <alignment horizontal="center" vertical="center" wrapText="1"/>
    </xf>
    <xf numFmtId="0" fontId="108" fillId="35" borderId="21" xfId="0" applyFont="1" applyFill="1" applyBorder="1" applyAlignment="1">
      <alignment horizontal="center" vertical="center" wrapText="1"/>
    </xf>
    <xf numFmtId="0" fontId="149" fillId="42" borderId="10" xfId="0" applyFont="1" applyFill="1" applyBorder="1" applyAlignment="1">
      <alignment horizontal="center"/>
    </xf>
    <xf numFmtId="0" fontId="150" fillId="0" borderId="15" xfId="0" applyFont="1" applyBorder="1" applyAlignment="1">
      <alignment horizontal="center" vertical="center" wrapText="1"/>
    </xf>
    <xf numFmtId="0" fontId="150" fillId="0" borderId="27" xfId="0" applyFont="1" applyBorder="1" applyAlignment="1">
      <alignment horizontal="center" vertical="center" wrapText="1"/>
    </xf>
    <xf numFmtId="0" fontId="150" fillId="0" borderId="15" xfId="0" applyFont="1" applyBorder="1" applyAlignment="1">
      <alignment horizontal="center"/>
    </xf>
    <xf numFmtId="0" fontId="150" fillId="0" borderId="27" xfId="0" applyFont="1" applyBorder="1" applyAlignment="1">
      <alignment horizontal="center"/>
    </xf>
    <xf numFmtId="0" fontId="150" fillId="0" borderId="21" xfId="0" applyFont="1" applyBorder="1" applyAlignment="1">
      <alignment horizontal="center"/>
    </xf>
    <xf numFmtId="0" fontId="110" fillId="35" borderId="15" xfId="0" applyFont="1" applyFill="1" applyBorder="1" applyAlignment="1">
      <alignment horizontal="center" vertical="center" wrapText="1"/>
    </xf>
    <xf numFmtId="0" fontId="110" fillId="35" borderId="27" xfId="0" applyFont="1" applyFill="1" applyBorder="1" applyAlignment="1">
      <alignment horizontal="center" vertical="center" wrapText="1"/>
    </xf>
    <xf numFmtId="0" fontId="110" fillId="35" borderId="21" xfId="0" applyFont="1" applyFill="1" applyBorder="1" applyAlignment="1">
      <alignment horizontal="center" vertical="center" wrapText="1"/>
    </xf>
    <xf numFmtId="0" fontId="53" fillId="0" borderId="0" xfId="0" applyFont="1" applyAlignment="1" applyProtection="1">
      <alignment horizontal="left" vertical="center"/>
      <protection/>
    </xf>
    <xf numFmtId="0" fontId="0" fillId="0" borderId="0" xfId="0" applyAlignment="1" applyProtection="1">
      <alignment horizontal="left" wrapText="1"/>
      <protection/>
    </xf>
    <xf numFmtId="0" fontId="53" fillId="0" borderId="0" xfId="0" applyFont="1" applyAlignment="1" applyProtection="1">
      <alignment horizontal="left" vertical="top" wrapText="1"/>
      <protection/>
    </xf>
    <xf numFmtId="0" fontId="53" fillId="0" borderId="0" xfId="0" applyFont="1" applyAlignment="1" applyProtection="1">
      <alignment horizontal="left" vertical="center" wrapText="1"/>
      <protection/>
    </xf>
    <xf numFmtId="0" fontId="0" fillId="0" borderId="10" xfId="0" applyFont="1" applyBorder="1" applyAlignment="1" applyProtection="1">
      <alignment horizontal="left"/>
      <protection/>
    </xf>
    <xf numFmtId="0" fontId="112" fillId="0" borderId="10" xfId="0" applyFont="1" applyBorder="1" applyAlignment="1" applyProtection="1">
      <alignment horizontal="center" vertical="center"/>
      <protection/>
    </xf>
    <xf numFmtId="0" fontId="112" fillId="0" borderId="27" xfId="0" applyFont="1" applyBorder="1" applyAlignment="1" applyProtection="1">
      <alignment horizontal="center" vertical="center"/>
      <protection/>
    </xf>
    <xf numFmtId="0" fontId="112" fillId="0" borderId="21" xfId="0" applyFont="1" applyBorder="1" applyAlignment="1" applyProtection="1">
      <alignment horizontal="center" vertical="center"/>
      <protection/>
    </xf>
    <xf numFmtId="0" fontId="112" fillId="0" borderId="15" xfId="0" applyFont="1" applyBorder="1" applyAlignment="1" applyProtection="1">
      <alignment horizontal="center" vertical="center"/>
      <protection/>
    </xf>
    <xf numFmtId="0" fontId="151" fillId="42" borderId="38" xfId="0" applyFont="1" applyFill="1" applyBorder="1" applyAlignment="1" applyProtection="1">
      <alignment horizontal="center" vertical="center"/>
      <protection/>
    </xf>
    <xf numFmtId="0" fontId="112" fillId="0" borderId="28" xfId="0" applyFont="1" applyBorder="1" applyAlignment="1" applyProtection="1">
      <alignment horizontal="left" vertical="center"/>
      <protection/>
    </xf>
    <xf numFmtId="0" fontId="112" fillId="0" borderId="25" xfId="0" applyFont="1" applyBorder="1" applyAlignment="1" applyProtection="1">
      <alignment horizontal="left" vertical="center"/>
      <protection/>
    </xf>
    <xf numFmtId="0" fontId="112" fillId="0" borderId="10" xfId="0" applyFont="1" applyFill="1" applyBorder="1" applyAlignment="1" applyProtection="1">
      <alignment horizontal="center" vertical="center"/>
      <protection/>
    </xf>
    <xf numFmtId="0" fontId="152" fillId="42" borderId="15" xfId="0" applyFont="1" applyFill="1" applyBorder="1" applyAlignment="1" applyProtection="1">
      <alignment horizontal="center" vertical="center" wrapText="1"/>
      <protection/>
    </xf>
    <xf numFmtId="0" fontId="152" fillId="42" borderId="27" xfId="0" applyFont="1" applyFill="1" applyBorder="1" applyAlignment="1" applyProtection="1">
      <alignment horizontal="center" vertical="center" wrapText="1"/>
      <protection/>
    </xf>
    <xf numFmtId="0" fontId="152" fillId="42" borderId="21" xfId="0" applyFont="1" applyFill="1" applyBorder="1" applyAlignment="1" applyProtection="1">
      <alignment horizontal="center" vertical="center" wrapText="1"/>
      <protection/>
    </xf>
    <xf numFmtId="2" fontId="112" fillId="0" borderId="10" xfId="0" applyNumberFormat="1" applyFont="1" applyBorder="1" applyAlignment="1" applyProtection="1">
      <alignment horizontal="center" vertical="center" wrapText="1"/>
      <protection/>
    </xf>
    <xf numFmtId="0" fontId="112" fillId="0" borderId="10" xfId="0" applyFont="1" applyBorder="1" applyAlignment="1" applyProtection="1">
      <alignment horizontal="center" vertical="center" wrapText="1"/>
      <protection/>
    </xf>
    <xf numFmtId="0" fontId="112" fillId="0" borderId="27" xfId="0" applyNumberFormat="1" applyFont="1" applyFill="1" applyBorder="1" applyAlignment="1" applyProtection="1">
      <alignment horizontal="center" vertical="center" wrapText="1"/>
      <protection/>
    </xf>
    <xf numFmtId="0" fontId="112" fillId="0" borderId="21" xfId="0" applyNumberFormat="1" applyFont="1" applyFill="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104" fillId="0" borderId="21"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indexed="55"/>
        </patternFill>
      </fill>
    </dxf>
    <dxf>
      <fill>
        <patternFill>
          <bgColor indexed="22"/>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rgb="FFA5A5A5"/>
        </patternFill>
      </fill>
    </dxf>
    <dxf>
      <fill>
        <patternFill>
          <bgColor rgb="FFD8D8D8"/>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rgb="FFA5A5A5"/>
        </patternFill>
      </fill>
    </dxf>
    <dxf>
      <fill>
        <patternFill>
          <bgColor rgb="FFD8D8D8"/>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444"/>
  <sheetViews>
    <sheetView zoomScale="86" zoomScaleNormal="86" zoomScalePageLayoutView="0" workbookViewId="0" topLeftCell="A1">
      <selection activeCell="E16" sqref="E16"/>
    </sheetView>
  </sheetViews>
  <sheetFormatPr defaultColWidth="0" defaultRowHeight="15"/>
  <cols>
    <col min="1" max="1" width="10.140625" style="697" customWidth="1"/>
    <col min="2" max="2" width="63.28125" style="704" customWidth="1"/>
    <col min="3" max="3" width="28.00390625" style="704" customWidth="1"/>
    <col min="4" max="4" width="17.57421875" style="698" customWidth="1"/>
    <col min="5" max="5" width="35.28125" style="704" customWidth="1"/>
    <col min="6" max="6" width="37.7109375" style="698" customWidth="1"/>
    <col min="7" max="7" width="9.00390625" style="699" hidden="1" customWidth="1"/>
    <col min="8" max="8" width="4.7109375" style="704" hidden="1" customWidth="1"/>
    <col min="9" max="9" width="23.421875" style="704" hidden="1" customWidth="1"/>
    <col min="10" max="16384" width="0" style="704" hidden="1" customWidth="1"/>
  </cols>
  <sheetData>
    <row r="1" spans="1:7" ht="45.75" customHeight="1">
      <c r="A1" s="1025" t="s">
        <v>1905</v>
      </c>
      <c r="B1" s="1025"/>
      <c r="C1" s="1025"/>
      <c r="D1" s="1025"/>
      <c r="E1" s="1025"/>
      <c r="F1" s="1025"/>
      <c r="G1" s="696"/>
    </row>
    <row r="2" spans="1:7" ht="48">
      <c r="A2" s="630" t="s">
        <v>671</v>
      </c>
      <c r="B2" s="630" t="s">
        <v>1906</v>
      </c>
      <c r="C2" s="631" t="s">
        <v>1398</v>
      </c>
      <c r="D2" s="630" t="s">
        <v>1907</v>
      </c>
      <c r="E2" s="630" t="s">
        <v>1908</v>
      </c>
      <c r="F2" s="630" t="s">
        <v>1909</v>
      </c>
      <c r="G2" s="705"/>
    </row>
    <row r="3" spans="1:7" ht="21" customHeight="1">
      <c r="A3" s="1026" t="s">
        <v>2342</v>
      </c>
      <c r="B3" s="1026"/>
      <c r="C3" s="1026"/>
      <c r="D3" s="1026"/>
      <c r="E3" s="1026"/>
      <c r="F3" s="1026"/>
      <c r="G3" s="705"/>
    </row>
    <row r="4" spans="1:6" s="701" customFormat="1" ht="15">
      <c r="A4" s="1028" t="s">
        <v>2220</v>
      </c>
      <c r="B4" s="1028"/>
      <c r="C4" s="1028"/>
      <c r="D4" s="1028"/>
      <c r="E4" s="1028"/>
      <c r="F4" s="1028"/>
    </row>
    <row r="5" spans="1:6" ht="12">
      <c r="A5" s="632" t="s">
        <v>5</v>
      </c>
      <c r="B5" s="633" t="s">
        <v>4</v>
      </c>
      <c r="C5" s="706"/>
      <c r="D5" s="651"/>
      <c r="E5" s="651"/>
      <c r="F5" s="651"/>
    </row>
    <row r="6" spans="1:6" ht="36">
      <c r="A6" s="634" t="s">
        <v>378</v>
      </c>
      <c r="B6" s="635" t="s">
        <v>1910</v>
      </c>
      <c r="C6" s="651" t="s">
        <v>1911</v>
      </c>
      <c r="D6" s="651" t="s">
        <v>75</v>
      </c>
      <c r="E6" s="707" t="s">
        <v>1912</v>
      </c>
      <c r="F6" s="651" t="s">
        <v>1913</v>
      </c>
    </row>
    <row r="7" spans="1:6" ht="36">
      <c r="A7" s="634" t="s">
        <v>379</v>
      </c>
      <c r="B7" s="635" t="s">
        <v>1914</v>
      </c>
      <c r="C7" s="656" t="s">
        <v>1915</v>
      </c>
      <c r="D7" s="651" t="s">
        <v>75</v>
      </c>
      <c r="E7" s="707" t="s">
        <v>1916</v>
      </c>
      <c r="F7" s="666" t="s">
        <v>1917</v>
      </c>
    </row>
    <row r="8" spans="1:6" ht="36">
      <c r="A8" s="634" t="s">
        <v>380</v>
      </c>
      <c r="B8" s="635" t="s">
        <v>1918</v>
      </c>
      <c r="C8" s="651" t="s">
        <v>1919</v>
      </c>
      <c r="D8" s="651" t="s">
        <v>1920</v>
      </c>
      <c r="E8" s="651" t="s">
        <v>1921</v>
      </c>
      <c r="F8" s="628" t="s">
        <v>2277</v>
      </c>
    </row>
    <row r="9" spans="1:6" ht="36">
      <c r="A9" s="634" t="s">
        <v>381</v>
      </c>
      <c r="B9" s="635" t="s">
        <v>1922</v>
      </c>
      <c r="C9" s="651" t="s">
        <v>1919</v>
      </c>
      <c r="D9" s="651" t="s">
        <v>1920</v>
      </c>
      <c r="E9" s="651" t="s">
        <v>1921</v>
      </c>
      <c r="F9" s="628" t="s">
        <v>2277</v>
      </c>
    </row>
    <row r="10" spans="1:7" ht="31.5" customHeight="1">
      <c r="A10" s="634" t="s">
        <v>382</v>
      </c>
      <c r="B10" s="635" t="s">
        <v>1923</v>
      </c>
      <c r="C10" s="651" t="s">
        <v>1919</v>
      </c>
      <c r="D10" s="651" t="s">
        <v>1920</v>
      </c>
      <c r="E10" s="651" t="s">
        <v>1921</v>
      </c>
      <c r="F10" s="651" t="s">
        <v>2278</v>
      </c>
      <c r="G10" s="628" t="s">
        <v>2279</v>
      </c>
    </row>
    <row r="11" spans="1:7" ht="27.75" customHeight="1">
      <c r="A11" s="634" t="s">
        <v>383</v>
      </c>
      <c r="B11" s="635" t="s">
        <v>1925</v>
      </c>
      <c r="C11" s="651" t="s">
        <v>1919</v>
      </c>
      <c r="D11" s="651" t="s">
        <v>1920</v>
      </c>
      <c r="E11" s="651" t="s">
        <v>1921</v>
      </c>
      <c r="F11" s="651" t="s">
        <v>2278</v>
      </c>
      <c r="G11" s="628" t="s">
        <v>2279</v>
      </c>
    </row>
    <row r="12" spans="1:6" ht="12">
      <c r="A12" s="634" t="s">
        <v>384</v>
      </c>
      <c r="B12" s="635" t="s">
        <v>1926</v>
      </c>
      <c r="C12" s="651"/>
      <c r="D12" s="651"/>
      <c r="E12" s="651"/>
      <c r="F12" s="706"/>
    </row>
    <row r="13" spans="1:6" ht="12">
      <c r="A13" s="634" t="s">
        <v>385</v>
      </c>
      <c r="B13" s="635" t="s">
        <v>1927</v>
      </c>
      <c r="C13" s="706"/>
      <c r="D13" s="651"/>
      <c r="E13" s="651"/>
      <c r="F13" s="651"/>
    </row>
    <row r="14" spans="1:6" ht="24">
      <c r="A14" s="634" t="s">
        <v>386</v>
      </c>
      <c r="B14" s="635" t="s">
        <v>1928</v>
      </c>
      <c r="C14" s="706"/>
      <c r="D14" s="651" t="s">
        <v>1920</v>
      </c>
      <c r="E14" s="666" t="s">
        <v>1929</v>
      </c>
      <c r="F14" s="666" t="s">
        <v>1930</v>
      </c>
    </row>
    <row r="15" spans="1:6" ht="36">
      <c r="A15" s="634" t="s">
        <v>836</v>
      </c>
      <c r="B15" s="635" t="s">
        <v>1931</v>
      </c>
      <c r="C15" s="706"/>
      <c r="D15" s="651" t="s">
        <v>1920</v>
      </c>
      <c r="E15" s="666" t="s">
        <v>1932</v>
      </c>
      <c r="F15" s="666" t="s">
        <v>1930</v>
      </c>
    </row>
    <row r="16" spans="1:6" ht="36">
      <c r="A16" s="634" t="s">
        <v>837</v>
      </c>
      <c r="B16" s="635" t="s">
        <v>926</v>
      </c>
      <c r="C16" s="706"/>
      <c r="D16" s="651" t="s">
        <v>1920</v>
      </c>
      <c r="E16" s="651" t="s">
        <v>1916</v>
      </c>
      <c r="F16" s="651" t="s">
        <v>2280</v>
      </c>
    </row>
    <row r="17" spans="1:6" ht="12">
      <c r="A17" s="636" t="s">
        <v>49</v>
      </c>
      <c r="B17" s="637" t="s">
        <v>445</v>
      </c>
      <c r="C17" s="637"/>
      <c r="D17" s="637"/>
      <c r="E17" s="637"/>
      <c r="F17" s="637"/>
    </row>
    <row r="18" spans="1:6" ht="36">
      <c r="A18" s="634" t="s">
        <v>387</v>
      </c>
      <c r="B18" s="635" t="s">
        <v>1934</v>
      </c>
      <c r="C18" s="706" t="s">
        <v>1935</v>
      </c>
      <c r="D18" s="651" t="s">
        <v>75</v>
      </c>
      <c r="E18" s="651" t="s">
        <v>1936</v>
      </c>
      <c r="F18" s="651"/>
    </row>
    <row r="19" spans="1:6" ht="36">
      <c r="A19" s="634" t="s">
        <v>388</v>
      </c>
      <c r="B19" s="635" t="s">
        <v>1937</v>
      </c>
      <c r="C19" s="706" t="s">
        <v>1938</v>
      </c>
      <c r="D19" s="651" t="s">
        <v>75</v>
      </c>
      <c r="E19" s="651" t="s">
        <v>1921</v>
      </c>
      <c r="F19" s="651" t="s">
        <v>1939</v>
      </c>
    </row>
    <row r="20" spans="1:6" ht="36">
      <c r="A20" s="634" t="s">
        <v>389</v>
      </c>
      <c r="B20" s="635" t="s">
        <v>1940</v>
      </c>
      <c r="C20" s="706" t="s">
        <v>1941</v>
      </c>
      <c r="D20" s="651" t="s">
        <v>1920</v>
      </c>
      <c r="E20" s="651" t="s">
        <v>1921</v>
      </c>
      <c r="F20" s="651" t="s">
        <v>1939</v>
      </c>
    </row>
    <row r="21" spans="1:6" ht="36">
      <c r="A21" s="634" t="s">
        <v>390</v>
      </c>
      <c r="B21" s="635" t="s">
        <v>1942</v>
      </c>
      <c r="C21" s="706" t="s">
        <v>1943</v>
      </c>
      <c r="D21" s="651" t="s">
        <v>1920</v>
      </c>
      <c r="E21" s="651" t="s">
        <v>2281</v>
      </c>
      <c r="F21" s="651" t="s">
        <v>2282</v>
      </c>
    </row>
    <row r="22" spans="1:6" ht="36">
      <c r="A22" s="634" t="s">
        <v>391</v>
      </c>
      <c r="B22" s="635" t="s">
        <v>1946</v>
      </c>
      <c r="C22" s="651" t="s">
        <v>1919</v>
      </c>
      <c r="D22" s="651" t="s">
        <v>1920</v>
      </c>
      <c r="E22" s="651" t="s">
        <v>1921</v>
      </c>
      <c r="F22" s="651" t="s">
        <v>2278</v>
      </c>
    </row>
    <row r="23" spans="1:6" ht="36">
      <c r="A23" s="634" t="s">
        <v>392</v>
      </c>
      <c r="B23" s="635" t="s">
        <v>1947</v>
      </c>
      <c r="C23" s="651" t="s">
        <v>1919</v>
      </c>
      <c r="D23" s="651" t="s">
        <v>1920</v>
      </c>
      <c r="E23" s="651" t="s">
        <v>1921</v>
      </c>
      <c r="F23" s="651" t="s">
        <v>2278</v>
      </c>
    </row>
    <row r="24" spans="1:6" ht="12">
      <c r="A24" s="636" t="s">
        <v>50</v>
      </c>
      <c r="B24" s="637" t="s">
        <v>446</v>
      </c>
      <c r="C24" s="637"/>
      <c r="D24" s="637"/>
      <c r="E24" s="637"/>
      <c r="F24" s="637"/>
    </row>
    <row r="25" spans="1:6" ht="27" customHeight="1">
      <c r="A25" s="634" t="s">
        <v>393</v>
      </c>
      <c r="B25" s="635" t="s">
        <v>1948</v>
      </c>
      <c r="C25" s="706"/>
      <c r="D25" s="651" t="s">
        <v>75</v>
      </c>
      <c r="E25" s="651" t="s">
        <v>1921</v>
      </c>
      <c r="F25" s="651" t="s">
        <v>1939</v>
      </c>
    </row>
    <row r="26" spans="1:6" ht="36">
      <c r="A26" s="634" t="s">
        <v>394</v>
      </c>
      <c r="B26" s="635" t="s">
        <v>1949</v>
      </c>
      <c r="C26" s="706"/>
      <c r="D26" s="651" t="s">
        <v>75</v>
      </c>
      <c r="E26" s="651" t="s">
        <v>1921</v>
      </c>
      <c r="F26" s="651" t="s">
        <v>1939</v>
      </c>
    </row>
    <row r="27" spans="1:6" ht="36">
      <c r="A27" s="634" t="s">
        <v>395</v>
      </c>
      <c r="B27" s="635" t="s">
        <v>1950</v>
      </c>
      <c r="C27" s="706"/>
      <c r="D27" s="651" t="s">
        <v>1951</v>
      </c>
      <c r="E27" s="651" t="s">
        <v>1921</v>
      </c>
      <c r="F27" s="651" t="s">
        <v>1939</v>
      </c>
    </row>
    <row r="28" spans="1:6" ht="36">
      <c r="A28" s="634" t="s">
        <v>396</v>
      </c>
      <c r="B28" s="635" t="s">
        <v>1952</v>
      </c>
      <c r="C28" s="706"/>
      <c r="D28" s="651" t="s">
        <v>1951</v>
      </c>
      <c r="E28" s="651" t="s">
        <v>1921</v>
      </c>
      <c r="F28" s="651" t="s">
        <v>1939</v>
      </c>
    </row>
    <row r="29" spans="1:6" ht="36">
      <c r="A29" s="634" t="s">
        <v>397</v>
      </c>
      <c r="B29" s="635" t="s">
        <v>1953</v>
      </c>
      <c r="C29" s="651" t="s">
        <v>1919</v>
      </c>
      <c r="D29" s="651" t="s">
        <v>1920</v>
      </c>
      <c r="E29" s="651" t="s">
        <v>1921</v>
      </c>
      <c r="F29" s="651" t="s">
        <v>2278</v>
      </c>
    </row>
    <row r="30" spans="1:6" ht="36">
      <c r="A30" s="634" t="s">
        <v>398</v>
      </c>
      <c r="B30" s="635" t="s">
        <v>1954</v>
      </c>
      <c r="C30" s="651" t="s">
        <v>1919</v>
      </c>
      <c r="D30" s="651" t="s">
        <v>1920</v>
      </c>
      <c r="E30" s="651" t="s">
        <v>1921</v>
      </c>
      <c r="F30" s="651" t="s">
        <v>2278</v>
      </c>
    </row>
    <row r="31" spans="1:6" ht="12">
      <c r="A31" s="636" t="s">
        <v>58</v>
      </c>
      <c r="B31" s="637" t="s">
        <v>819</v>
      </c>
      <c r="C31" s="637"/>
      <c r="D31" s="637"/>
      <c r="E31" s="637"/>
      <c r="F31" s="637"/>
    </row>
    <row r="32" spans="1:6" ht="36">
      <c r="A32" s="634" t="s">
        <v>399</v>
      </c>
      <c r="B32" s="635" t="s">
        <v>1955</v>
      </c>
      <c r="C32" s="651"/>
      <c r="D32" s="651" t="s">
        <v>75</v>
      </c>
      <c r="E32" s="707" t="s">
        <v>1912</v>
      </c>
      <c r="F32" s="651" t="s">
        <v>1913</v>
      </c>
    </row>
    <row r="33" spans="1:6" ht="36">
      <c r="A33" s="634" t="s">
        <v>400</v>
      </c>
      <c r="B33" s="635" t="s">
        <v>1956</v>
      </c>
      <c r="C33" s="651"/>
      <c r="D33" s="651" t="s">
        <v>75</v>
      </c>
      <c r="E33" s="707" t="s">
        <v>1916</v>
      </c>
      <c r="F33" s="666" t="s">
        <v>1917</v>
      </c>
    </row>
    <row r="34" spans="1:6" ht="36">
      <c r="A34" s="634" t="s">
        <v>402</v>
      </c>
      <c r="B34" s="635" t="s">
        <v>1957</v>
      </c>
      <c r="C34" s="651" t="s">
        <v>1919</v>
      </c>
      <c r="D34" s="651" t="s">
        <v>1920</v>
      </c>
      <c r="E34" s="651" t="s">
        <v>1921</v>
      </c>
      <c r="F34" s="651" t="s">
        <v>2278</v>
      </c>
    </row>
    <row r="35" spans="1:6" ht="36">
      <c r="A35" s="634" t="s">
        <v>401</v>
      </c>
      <c r="B35" s="635" t="s">
        <v>1958</v>
      </c>
      <c r="C35" s="651" t="s">
        <v>1919</v>
      </c>
      <c r="D35" s="651" t="s">
        <v>1920</v>
      </c>
      <c r="E35" s="651" t="s">
        <v>1921</v>
      </c>
      <c r="F35" s="651" t="s">
        <v>2278</v>
      </c>
    </row>
    <row r="36" spans="1:6" ht="24">
      <c r="A36" s="634" t="s">
        <v>403</v>
      </c>
      <c r="B36" s="635" t="s">
        <v>1959</v>
      </c>
      <c r="C36" s="706"/>
      <c r="D36" s="651" t="s">
        <v>1920</v>
      </c>
      <c r="E36" s="666" t="s">
        <v>1929</v>
      </c>
      <c r="F36" s="666" t="s">
        <v>1930</v>
      </c>
    </row>
    <row r="37" spans="1:6" ht="36">
      <c r="A37" s="634" t="s">
        <v>404</v>
      </c>
      <c r="B37" s="635" t="s">
        <v>1960</v>
      </c>
      <c r="C37" s="706"/>
      <c r="D37" s="651" t="s">
        <v>1920</v>
      </c>
      <c r="E37" s="666" t="s">
        <v>1932</v>
      </c>
      <c r="F37" s="666" t="s">
        <v>1933</v>
      </c>
    </row>
    <row r="38" spans="1:6" ht="36">
      <c r="A38" s="634" t="s">
        <v>409</v>
      </c>
      <c r="B38" s="635" t="s">
        <v>1961</v>
      </c>
      <c r="C38" s="651" t="s">
        <v>1919</v>
      </c>
      <c r="D38" s="651" t="s">
        <v>1920</v>
      </c>
      <c r="E38" s="651" t="s">
        <v>1921</v>
      </c>
      <c r="F38" s="628" t="s">
        <v>2277</v>
      </c>
    </row>
    <row r="39" spans="1:6" ht="36">
      <c r="A39" s="634" t="s">
        <v>732</v>
      </c>
      <c r="B39" s="635" t="s">
        <v>1962</v>
      </c>
      <c r="C39" s="651" t="s">
        <v>1919</v>
      </c>
      <c r="D39" s="651" t="s">
        <v>1920</v>
      </c>
      <c r="E39" s="651" t="s">
        <v>1921</v>
      </c>
      <c r="F39" s="628" t="s">
        <v>2277</v>
      </c>
    </row>
    <row r="40" spans="1:6" ht="12">
      <c r="A40" s="636" t="s">
        <v>59</v>
      </c>
      <c r="B40" s="637" t="s">
        <v>278</v>
      </c>
      <c r="C40" s="637"/>
      <c r="D40" s="637"/>
      <c r="E40" s="637"/>
      <c r="F40" s="637"/>
    </row>
    <row r="41" spans="1:6" ht="36">
      <c r="A41" s="634" t="s">
        <v>410</v>
      </c>
      <c r="B41" s="635" t="s">
        <v>1963</v>
      </c>
      <c r="C41" s="706"/>
      <c r="D41" s="651" t="s">
        <v>75</v>
      </c>
      <c r="E41" s="651" t="s">
        <v>1921</v>
      </c>
      <c r="F41" s="651" t="s">
        <v>1939</v>
      </c>
    </row>
    <row r="42" spans="1:6" ht="36">
      <c r="A42" s="634" t="s">
        <v>411</v>
      </c>
      <c r="B42" s="635" t="s">
        <v>1964</v>
      </c>
      <c r="C42" s="651"/>
      <c r="D42" s="651" t="s">
        <v>75</v>
      </c>
      <c r="E42" s="651" t="s">
        <v>1921</v>
      </c>
      <c r="F42" s="651" t="s">
        <v>1939</v>
      </c>
    </row>
    <row r="43" spans="1:6" ht="36">
      <c r="A43" s="634" t="s">
        <v>412</v>
      </c>
      <c r="B43" s="635" t="s">
        <v>1965</v>
      </c>
      <c r="C43" s="651" t="s">
        <v>1919</v>
      </c>
      <c r="D43" s="651" t="s">
        <v>1920</v>
      </c>
      <c r="E43" s="651" t="s">
        <v>1921</v>
      </c>
      <c r="F43" s="651" t="s">
        <v>2278</v>
      </c>
    </row>
    <row r="44" spans="1:6" ht="36">
      <c r="A44" s="634" t="s">
        <v>413</v>
      </c>
      <c r="B44" s="635" t="s">
        <v>1966</v>
      </c>
      <c r="C44" s="651" t="s">
        <v>1919</v>
      </c>
      <c r="D44" s="651" t="s">
        <v>1920</v>
      </c>
      <c r="E44" s="651" t="s">
        <v>1921</v>
      </c>
      <c r="F44" s="651" t="s">
        <v>2278</v>
      </c>
    </row>
    <row r="45" spans="1:6" ht="24">
      <c r="A45" s="634" t="s">
        <v>414</v>
      </c>
      <c r="B45" s="635" t="s">
        <v>1967</v>
      </c>
      <c r="C45" s="706"/>
      <c r="D45" s="651" t="s">
        <v>1920</v>
      </c>
      <c r="E45" s="666" t="s">
        <v>1929</v>
      </c>
      <c r="F45" s="666" t="s">
        <v>1930</v>
      </c>
    </row>
    <row r="46" spans="1:6" ht="36">
      <c r="A46" s="634" t="s">
        <v>415</v>
      </c>
      <c r="B46" s="635" t="s">
        <v>1968</v>
      </c>
      <c r="C46" s="706"/>
      <c r="D46" s="651" t="s">
        <v>1920</v>
      </c>
      <c r="E46" s="666" t="s">
        <v>1932</v>
      </c>
      <c r="F46" s="666" t="s">
        <v>1933</v>
      </c>
    </row>
    <row r="47" spans="1:6" ht="36">
      <c r="A47" s="634" t="s">
        <v>416</v>
      </c>
      <c r="B47" s="635" t="s">
        <v>1969</v>
      </c>
      <c r="C47" s="651" t="s">
        <v>1919</v>
      </c>
      <c r="D47" s="651" t="s">
        <v>1920</v>
      </c>
      <c r="E47" s="651" t="s">
        <v>1921</v>
      </c>
      <c r="F47" s="628" t="s">
        <v>2277</v>
      </c>
    </row>
    <row r="48" spans="1:6" ht="36">
      <c r="A48" s="634" t="s">
        <v>734</v>
      </c>
      <c r="B48" s="635" t="s">
        <v>1970</v>
      </c>
      <c r="C48" s="651" t="s">
        <v>1919</v>
      </c>
      <c r="D48" s="651" t="s">
        <v>1920</v>
      </c>
      <c r="E48" s="651" t="s">
        <v>1921</v>
      </c>
      <c r="F48" s="628" t="s">
        <v>2277</v>
      </c>
    </row>
    <row r="49" spans="1:6" ht="12">
      <c r="A49" s="636" t="s">
        <v>60</v>
      </c>
      <c r="B49" s="637" t="s">
        <v>814</v>
      </c>
      <c r="C49" s="637"/>
      <c r="D49" s="637"/>
      <c r="E49" s="637"/>
      <c r="F49" s="637"/>
    </row>
    <row r="50" spans="1:6" ht="36">
      <c r="A50" s="638" t="s">
        <v>417</v>
      </c>
      <c r="B50" s="635" t="s">
        <v>1971</v>
      </c>
      <c r="C50" s="706"/>
      <c r="D50" s="651" t="s">
        <v>75</v>
      </c>
      <c r="E50" s="651" t="s">
        <v>1921</v>
      </c>
      <c r="F50" s="651"/>
    </row>
    <row r="51" spans="1:6" ht="36">
      <c r="A51" s="638" t="s">
        <v>418</v>
      </c>
      <c r="B51" s="635" t="s">
        <v>1972</v>
      </c>
      <c r="C51" s="706"/>
      <c r="D51" s="651" t="s">
        <v>75</v>
      </c>
      <c r="E51" s="651" t="s">
        <v>1921</v>
      </c>
      <c r="F51" s="651"/>
    </row>
    <row r="52" spans="1:6" ht="36">
      <c r="A52" s="638" t="s">
        <v>419</v>
      </c>
      <c r="B52" s="635" t="s">
        <v>1957</v>
      </c>
      <c r="C52" s="651" t="s">
        <v>1919</v>
      </c>
      <c r="D52" s="651" t="s">
        <v>1920</v>
      </c>
      <c r="E52" s="651" t="s">
        <v>1921</v>
      </c>
      <c r="F52" s="651" t="s">
        <v>2278</v>
      </c>
    </row>
    <row r="53" spans="1:6" ht="36">
      <c r="A53" s="638" t="s">
        <v>420</v>
      </c>
      <c r="B53" s="635" t="s">
        <v>1958</v>
      </c>
      <c r="C53" s="651" t="s">
        <v>1919</v>
      </c>
      <c r="D53" s="651" t="s">
        <v>1920</v>
      </c>
      <c r="E53" s="651" t="s">
        <v>1921</v>
      </c>
      <c r="F53" s="651" t="s">
        <v>2278</v>
      </c>
    </row>
    <row r="54" spans="1:6" ht="24">
      <c r="A54" s="638" t="s">
        <v>421</v>
      </c>
      <c r="B54" s="635" t="s">
        <v>1973</v>
      </c>
      <c r="C54" s="706"/>
      <c r="D54" s="651" t="s">
        <v>1920</v>
      </c>
      <c r="E54" s="666" t="s">
        <v>1929</v>
      </c>
      <c r="F54" s="666" t="s">
        <v>1930</v>
      </c>
    </row>
    <row r="55" spans="1:6" ht="36">
      <c r="A55" s="638" t="s">
        <v>422</v>
      </c>
      <c r="B55" s="635" t="s">
        <v>1974</v>
      </c>
      <c r="C55" s="706"/>
      <c r="D55" s="651" t="s">
        <v>1920</v>
      </c>
      <c r="E55" s="666" t="s">
        <v>1932</v>
      </c>
      <c r="F55" s="666" t="s">
        <v>1933</v>
      </c>
    </row>
    <row r="56" spans="1:6" ht="36">
      <c r="A56" s="638" t="s">
        <v>423</v>
      </c>
      <c r="B56" s="635" t="s">
        <v>1975</v>
      </c>
      <c r="C56" s="651" t="s">
        <v>1919</v>
      </c>
      <c r="D56" s="651" t="s">
        <v>1920</v>
      </c>
      <c r="E56" s="651" t="s">
        <v>1921</v>
      </c>
      <c r="F56" s="628" t="s">
        <v>2277</v>
      </c>
    </row>
    <row r="57" spans="1:6" ht="36">
      <c r="A57" s="638" t="s">
        <v>736</v>
      </c>
      <c r="B57" s="635" t="s">
        <v>1976</v>
      </c>
      <c r="C57" s="651" t="s">
        <v>1919</v>
      </c>
      <c r="D57" s="651" t="s">
        <v>1920</v>
      </c>
      <c r="E57" s="651" t="s">
        <v>1921</v>
      </c>
      <c r="F57" s="628" t="s">
        <v>2277</v>
      </c>
    </row>
    <row r="58" spans="1:6" ht="12">
      <c r="A58" s="636" t="s">
        <v>61</v>
      </c>
      <c r="B58" s="637" t="s">
        <v>279</v>
      </c>
      <c r="C58" s="637"/>
      <c r="D58" s="637"/>
      <c r="E58" s="637"/>
      <c r="F58" s="637"/>
    </row>
    <row r="59" spans="1:7" s="709" customFormat="1" ht="36">
      <c r="A59" s="638" t="s">
        <v>424</v>
      </c>
      <c r="B59" s="635" t="s">
        <v>1971</v>
      </c>
      <c r="C59" s="708"/>
      <c r="D59" s="651" t="s">
        <v>75</v>
      </c>
      <c r="E59" s="707" t="s">
        <v>1912</v>
      </c>
      <c r="F59" s="651" t="s">
        <v>1913</v>
      </c>
      <c r="G59" s="702"/>
    </row>
    <row r="60" spans="1:7" s="709" customFormat="1" ht="36">
      <c r="A60" s="638" t="s">
        <v>425</v>
      </c>
      <c r="B60" s="635" t="s">
        <v>1972</v>
      </c>
      <c r="C60" s="708"/>
      <c r="D60" s="651" t="s">
        <v>75</v>
      </c>
      <c r="E60" s="707" t="s">
        <v>1916</v>
      </c>
      <c r="F60" s="666" t="s">
        <v>1917</v>
      </c>
      <c r="G60" s="702"/>
    </row>
    <row r="61" spans="1:7" s="709" customFormat="1" ht="36">
      <c r="A61" s="638" t="s">
        <v>426</v>
      </c>
      <c r="B61" s="635" t="s">
        <v>1957</v>
      </c>
      <c r="C61" s="651" t="s">
        <v>1919</v>
      </c>
      <c r="D61" s="651" t="s">
        <v>1920</v>
      </c>
      <c r="E61" s="651" t="s">
        <v>1921</v>
      </c>
      <c r="F61" s="651" t="s">
        <v>2278</v>
      </c>
      <c r="G61" s="702"/>
    </row>
    <row r="62" spans="1:6" ht="36">
      <c r="A62" s="638" t="s">
        <v>427</v>
      </c>
      <c r="B62" s="635" t="s">
        <v>1958</v>
      </c>
      <c r="C62" s="651" t="s">
        <v>1919</v>
      </c>
      <c r="D62" s="651" t="s">
        <v>1920</v>
      </c>
      <c r="E62" s="651" t="s">
        <v>1921</v>
      </c>
      <c r="F62" s="651" t="s">
        <v>2278</v>
      </c>
    </row>
    <row r="63" spans="1:6" ht="24">
      <c r="A63" s="638" t="s">
        <v>428</v>
      </c>
      <c r="B63" s="635" t="s">
        <v>1967</v>
      </c>
      <c r="C63" s="706"/>
      <c r="D63" s="651" t="s">
        <v>1920</v>
      </c>
      <c r="E63" s="666" t="s">
        <v>1929</v>
      </c>
      <c r="F63" s="666" t="s">
        <v>1930</v>
      </c>
    </row>
    <row r="64" spans="1:6" ht="36">
      <c r="A64" s="638" t="s">
        <v>429</v>
      </c>
      <c r="B64" s="635" t="s">
        <v>1968</v>
      </c>
      <c r="C64" s="706"/>
      <c r="D64" s="651" t="s">
        <v>1920</v>
      </c>
      <c r="E64" s="666" t="s">
        <v>1932</v>
      </c>
      <c r="F64" s="666" t="s">
        <v>1933</v>
      </c>
    </row>
    <row r="65" spans="1:6" ht="36">
      <c r="A65" s="638" t="s">
        <v>430</v>
      </c>
      <c r="B65" s="635" t="s">
        <v>1977</v>
      </c>
      <c r="C65" s="651" t="s">
        <v>1919</v>
      </c>
      <c r="D65" s="651" t="s">
        <v>1920</v>
      </c>
      <c r="E65" s="651" t="s">
        <v>1921</v>
      </c>
      <c r="F65" s="628" t="s">
        <v>2277</v>
      </c>
    </row>
    <row r="66" spans="1:6" ht="36">
      <c r="A66" s="638" t="s">
        <v>738</v>
      </c>
      <c r="B66" s="635" t="s">
        <v>1978</v>
      </c>
      <c r="C66" s="651" t="s">
        <v>1919</v>
      </c>
      <c r="D66" s="651" t="s">
        <v>1920</v>
      </c>
      <c r="E66" s="651" t="s">
        <v>1921</v>
      </c>
      <c r="F66" s="628" t="s">
        <v>2277</v>
      </c>
    </row>
    <row r="67" spans="1:6" ht="12">
      <c r="A67" s="636" t="s">
        <v>62</v>
      </c>
      <c r="B67" s="637" t="s">
        <v>946</v>
      </c>
      <c r="C67" s="637"/>
      <c r="D67" s="637"/>
      <c r="E67" s="637"/>
      <c r="F67" s="637"/>
    </row>
    <row r="68" spans="1:6" ht="36">
      <c r="A68" s="638" t="s">
        <v>453</v>
      </c>
      <c r="B68" s="640" t="s">
        <v>1979</v>
      </c>
      <c r="C68" s="706"/>
      <c r="D68" s="651" t="s">
        <v>75</v>
      </c>
      <c r="E68" s="707" t="s">
        <v>1912</v>
      </c>
      <c r="F68" s="651" t="s">
        <v>1913</v>
      </c>
    </row>
    <row r="69" spans="1:6" ht="36">
      <c r="A69" s="638" t="s">
        <v>454</v>
      </c>
      <c r="B69" s="640" t="s">
        <v>1980</v>
      </c>
      <c r="C69" s="706"/>
      <c r="D69" s="651" t="s">
        <v>75</v>
      </c>
      <c r="E69" s="707" t="s">
        <v>1916</v>
      </c>
      <c r="F69" s="666" t="s">
        <v>1917</v>
      </c>
    </row>
    <row r="70" spans="1:6" ht="36">
      <c r="A70" s="638" t="s">
        <v>455</v>
      </c>
      <c r="B70" s="640" t="s">
        <v>1957</v>
      </c>
      <c r="C70" s="651" t="s">
        <v>1919</v>
      </c>
      <c r="D70" s="651" t="s">
        <v>1920</v>
      </c>
      <c r="E70" s="651" t="s">
        <v>1921</v>
      </c>
      <c r="F70" s="651" t="s">
        <v>2278</v>
      </c>
    </row>
    <row r="71" spans="1:6" ht="36">
      <c r="A71" s="638" t="s">
        <v>456</v>
      </c>
      <c r="B71" s="640" t="s">
        <v>1958</v>
      </c>
      <c r="C71" s="651" t="s">
        <v>1919</v>
      </c>
      <c r="D71" s="651" t="s">
        <v>1920</v>
      </c>
      <c r="E71" s="651" t="s">
        <v>1921</v>
      </c>
      <c r="F71" s="651" t="s">
        <v>2278</v>
      </c>
    </row>
    <row r="72" spans="1:6" ht="24">
      <c r="A72" s="638" t="s">
        <v>457</v>
      </c>
      <c r="B72" s="640" t="s">
        <v>1967</v>
      </c>
      <c r="C72" s="706"/>
      <c r="D72" s="651" t="s">
        <v>1920</v>
      </c>
      <c r="E72" s="666" t="s">
        <v>1929</v>
      </c>
      <c r="F72" s="666" t="s">
        <v>1930</v>
      </c>
    </row>
    <row r="73" spans="1:6" ht="36">
      <c r="A73" s="638" t="s">
        <v>458</v>
      </c>
      <c r="B73" s="640" t="s">
        <v>1968</v>
      </c>
      <c r="C73" s="706"/>
      <c r="D73" s="651" t="s">
        <v>1920</v>
      </c>
      <c r="E73" s="666" t="s">
        <v>1932</v>
      </c>
      <c r="F73" s="666" t="s">
        <v>1933</v>
      </c>
    </row>
    <row r="74" spans="1:6" ht="36">
      <c r="A74" s="638" t="s">
        <v>459</v>
      </c>
      <c r="B74" s="640" t="s">
        <v>1981</v>
      </c>
      <c r="C74" s="651" t="s">
        <v>1919</v>
      </c>
      <c r="D74" s="651" t="s">
        <v>1920</v>
      </c>
      <c r="E74" s="651" t="s">
        <v>1921</v>
      </c>
      <c r="F74" s="628" t="s">
        <v>2277</v>
      </c>
    </row>
    <row r="75" spans="1:6" ht="36">
      <c r="A75" s="638" t="s">
        <v>740</v>
      </c>
      <c r="B75" s="640" t="s">
        <v>1982</v>
      </c>
      <c r="C75" s="651" t="s">
        <v>1919</v>
      </c>
      <c r="D75" s="651" t="s">
        <v>1920</v>
      </c>
      <c r="E75" s="651" t="s">
        <v>1921</v>
      </c>
      <c r="F75" s="628" t="s">
        <v>2277</v>
      </c>
    </row>
    <row r="76" spans="1:6" ht="12">
      <c r="A76" s="636" t="s">
        <v>63</v>
      </c>
      <c r="B76" s="637" t="s">
        <v>1230</v>
      </c>
      <c r="C76" s="637"/>
      <c r="D76" s="637"/>
      <c r="E76" s="637"/>
      <c r="F76" s="637"/>
    </row>
    <row r="77" spans="1:6" ht="48.75" customHeight="1">
      <c r="A77" s="641" t="s">
        <v>460</v>
      </c>
      <c r="B77" s="635" t="s">
        <v>1979</v>
      </c>
      <c r="C77" s="1027" t="s">
        <v>1293</v>
      </c>
      <c r="D77" s="651" t="s">
        <v>75</v>
      </c>
      <c r="E77" s="707" t="s">
        <v>1912</v>
      </c>
      <c r="F77" s="651" t="s">
        <v>1913</v>
      </c>
    </row>
    <row r="78" spans="1:6" ht="42" customHeight="1">
      <c r="A78" s="641" t="s">
        <v>461</v>
      </c>
      <c r="B78" s="635" t="s">
        <v>1980</v>
      </c>
      <c r="C78" s="1027"/>
      <c r="D78" s="651" t="s">
        <v>75</v>
      </c>
      <c r="E78" s="707" t="s">
        <v>1916</v>
      </c>
      <c r="F78" s="666" t="s">
        <v>1917</v>
      </c>
    </row>
    <row r="79" spans="1:6" ht="36">
      <c r="A79" s="641" t="s">
        <v>462</v>
      </c>
      <c r="B79" s="635" t="s">
        <v>1957</v>
      </c>
      <c r="C79" s="651" t="s">
        <v>1919</v>
      </c>
      <c r="D79" s="651" t="s">
        <v>1920</v>
      </c>
      <c r="E79" s="651" t="s">
        <v>1921</v>
      </c>
      <c r="F79" s="651" t="s">
        <v>2278</v>
      </c>
    </row>
    <row r="80" spans="1:6" ht="36">
      <c r="A80" s="641" t="s">
        <v>463</v>
      </c>
      <c r="B80" s="635" t="s">
        <v>1958</v>
      </c>
      <c r="C80" s="651" t="s">
        <v>1919</v>
      </c>
      <c r="D80" s="651" t="s">
        <v>1920</v>
      </c>
      <c r="E80" s="651" t="s">
        <v>1921</v>
      </c>
      <c r="F80" s="651" t="s">
        <v>2278</v>
      </c>
    </row>
    <row r="81" spans="1:6" ht="24">
      <c r="A81" s="641" t="s">
        <v>464</v>
      </c>
      <c r="B81" s="635" t="s">
        <v>1967</v>
      </c>
      <c r="C81" s="642"/>
      <c r="D81" s="651" t="s">
        <v>1920</v>
      </c>
      <c r="E81" s="666" t="s">
        <v>1929</v>
      </c>
      <c r="F81" s="666" t="s">
        <v>1930</v>
      </c>
    </row>
    <row r="82" spans="1:6" ht="36">
      <c r="A82" s="641" t="s">
        <v>465</v>
      </c>
      <c r="B82" s="635" t="s">
        <v>1968</v>
      </c>
      <c r="C82" s="642"/>
      <c r="D82" s="651" t="s">
        <v>1920</v>
      </c>
      <c r="E82" s="666" t="s">
        <v>1932</v>
      </c>
      <c r="F82" s="666" t="s">
        <v>1933</v>
      </c>
    </row>
    <row r="83" spans="1:6" ht="36">
      <c r="A83" s="641" t="s">
        <v>466</v>
      </c>
      <c r="B83" s="635" t="s">
        <v>1983</v>
      </c>
      <c r="C83" s="651" t="s">
        <v>1919</v>
      </c>
      <c r="D83" s="651" t="s">
        <v>1920</v>
      </c>
      <c r="E83" s="651" t="s">
        <v>1921</v>
      </c>
      <c r="F83" s="628" t="s">
        <v>2277</v>
      </c>
    </row>
    <row r="84" spans="1:6" ht="36">
      <c r="A84" s="641" t="s">
        <v>467</v>
      </c>
      <c r="B84" s="635" t="s">
        <v>1984</v>
      </c>
      <c r="C84" s="651" t="s">
        <v>1919</v>
      </c>
      <c r="D84" s="651" t="s">
        <v>1920</v>
      </c>
      <c r="E84" s="651" t="s">
        <v>1921</v>
      </c>
      <c r="F84" s="628" t="s">
        <v>2277</v>
      </c>
    </row>
    <row r="85" spans="1:6" ht="12">
      <c r="A85" s="636" t="s">
        <v>64</v>
      </c>
      <c r="B85" s="637" t="s">
        <v>376</v>
      </c>
      <c r="C85" s="637"/>
      <c r="D85" s="637"/>
      <c r="E85" s="637"/>
      <c r="F85" s="637"/>
    </row>
    <row r="86" spans="1:6" ht="12">
      <c r="A86" s="636" t="s">
        <v>638</v>
      </c>
      <c r="B86" s="637" t="s">
        <v>1251</v>
      </c>
      <c r="C86" s="637"/>
      <c r="D86" s="637"/>
      <c r="E86" s="637"/>
      <c r="F86" s="637"/>
    </row>
    <row r="87" spans="1:6" ht="36">
      <c r="A87" s="643" t="s">
        <v>1300</v>
      </c>
      <c r="B87" s="635" t="s">
        <v>1979</v>
      </c>
      <c r="C87" s="706"/>
      <c r="D87" s="651" t="s">
        <v>75</v>
      </c>
      <c r="E87" s="707" t="s">
        <v>1912</v>
      </c>
      <c r="F87" s="651" t="s">
        <v>1913</v>
      </c>
    </row>
    <row r="88" spans="1:6" ht="36">
      <c r="A88" s="643" t="s">
        <v>1301</v>
      </c>
      <c r="B88" s="635" t="s">
        <v>1985</v>
      </c>
      <c r="C88" s="706"/>
      <c r="D88" s="651" t="s">
        <v>75</v>
      </c>
      <c r="E88" s="707" t="s">
        <v>1916</v>
      </c>
      <c r="F88" s="666" t="s">
        <v>1917</v>
      </c>
    </row>
    <row r="89" spans="1:6" ht="36">
      <c r="A89" s="643" t="s">
        <v>1302</v>
      </c>
      <c r="B89" s="635" t="s">
        <v>1965</v>
      </c>
      <c r="C89" s="651" t="s">
        <v>1919</v>
      </c>
      <c r="D89" s="651" t="s">
        <v>1920</v>
      </c>
      <c r="E89" s="651" t="s">
        <v>1921</v>
      </c>
      <c r="F89" s="651" t="s">
        <v>2278</v>
      </c>
    </row>
    <row r="90" spans="1:6" ht="36">
      <c r="A90" s="643" t="s">
        <v>1303</v>
      </c>
      <c r="B90" s="635" t="s">
        <v>1966</v>
      </c>
      <c r="C90" s="651" t="s">
        <v>1919</v>
      </c>
      <c r="D90" s="651" t="s">
        <v>1920</v>
      </c>
      <c r="E90" s="651" t="s">
        <v>1921</v>
      </c>
      <c r="F90" s="651" t="s">
        <v>2278</v>
      </c>
    </row>
    <row r="91" spans="1:6" ht="24">
      <c r="A91" s="643" t="s">
        <v>1304</v>
      </c>
      <c r="B91" s="635" t="s">
        <v>1973</v>
      </c>
      <c r="C91" s="706"/>
      <c r="D91" s="651" t="s">
        <v>1920</v>
      </c>
      <c r="E91" s="666" t="s">
        <v>1929</v>
      </c>
      <c r="F91" s="666" t="s">
        <v>1930</v>
      </c>
    </row>
    <row r="92" spans="1:6" ht="45.75" customHeight="1">
      <c r="A92" s="643" t="s">
        <v>1305</v>
      </c>
      <c r="B92" s="635" t="s">
        <v>1974</v>
      </c>
      <c r="C92" s="706"/>
      <c r="D92" s="651" t="s">
        <v>1920</v>
      </c>
      <c r="E92" s="666" t="s">
        <v>1932</v>
      </c>
      <c r="F92" s="666" t="s">
        <v>1933</v>
      </c>
    </row>
    <row r="93" spans="1:6" ht="33" customHeight="1">
      <c r="A93" s="643" t="s">
        <v>1306</v>
      </c>
      <c r="B93" s="635" t="s">
        <v>1986</v>
      </c>
      <c r="C93" s="651" t="s">
        <v>1919</v>
      </c>
      <c r="D93" s="651" t="s">
        <v>1920</v>
      </c>
      <c r="E93" s="651" t="s">
        <v>1921</v>
      </c>
      <c r="F93" s="628" t="s">
        <v>2277</v>
      </c>
    </row>
    <row r="94" spans="1:6" ht="31.5" customHeight="1">
      <c r="A94" s="643" t="s">
        <v>1307</v>
      </c>
      <c r="B94" s="635" t="s">
        <v>1987</v>
      </c>
      <c r="C94" s="651" t="s">
        <v>1919</v>
      </c>
      <c r="D94" s="651" t="s">
        <v>1920</v>
      </c>
      <c r="E94" s="651" t="s">
        <v>1921</v>
      </c>
      <c r="F94" s="628" t="s">
        <v>2277</v>
      </c>
    </row>
    <row r="95" spans="1:6" ht="12">
      <c r="A95" s="636" t="s">
        <v>639</v>
      </c>
      <c r="B95" s="637" t="s">
        <v>1289</v>
      </c>
      <c r="C95" s="637"/>
      <c r="D95" s="637"/>
      <c r="E95" s="637"/>
      <c r="F95" s="637"/>
    </row>
    <row r="96" spans="1:6" ht="36">
      <c r="A96" s="643" t="s">
        <v>999</v>
      </c>
      <c r="B96" s="635" t="s">
        <v>1979</v>
      </c>
      <c r="C96" s="706"/>
      <c r="D96" s="651" t="s">
        <v>75</v>
      </c>
      <c r="E96" s="707" t="s">
        <v>1912</v>
      </c>
      <c r="F96" s="651" t="s">
        <v>1913</v>
      </c>
    </row>
    <row r="97" spans="1:6" ht="36">
      <c r="A97" s="643" t="s">
        <v>1000</v>
      </c>
      <c r="B97" s="635" t="s">
        <v>1980</v>
      </c>
      <c r="C97" s="706"/>
      <c r="D97" s="651" t="s">
        <v>75</v>
      </c>
      <c r="E97" s="707" t="s">
        <v>1916</v>
      </c>
      <c r="F97" s="666" t="s">
        <v>1917</v>
      </c>
    </row>
    <row r="98" spans="1:6" ht="36">
      <c r="A98" s="643" t="s">
        <v>1001</v>
      </c>
      <c r="B98" s="635" t="s">
        <v>1965</v>
      </c>
      <c r="C98" s="651" t="s">
        <v>1919</v>
      </c>
      <c r="D98" s="651" t="s">
        <v>1920</v>
      </c>
      <c r="E98" s="651" t="s">
        <v>1921</v>
      </c>
      <c r="F98" s="651" t="s">
        <v>2278</v>
      </c>
    </row>
    <row r="99" spans="1:6" ht="36">
      <c r="A99" s="643" t="s">
        <v>1002</v>
      </c>
      <c r="B99" s="635" t="s">
        <v>1966</v>
      </c>
      <c r="C99" s="651" t="s">
        <v>1919</v>
      </c>
      <c r="D99" s="651" t="s">
        <v>1920</v>
      </c>
      <c r="E99" s="651" t="s">
        <v>1921</v>
      </c>
      <c r="F99" s="651" t="s">
        <v>2278</v>
      </c>
    </row>
    <row r="100" spans="1:6" ht="24">
      <c r="A100" s="643" t="s">
        <v>1003</v>
      </c>
      <c r="B100" s="635" t="s">
        <v>1988</v>
      </c>
      <c r="C100" s="706"/>
      <c r="D100" s="651" t="s">
        <v>1920</v>
      </c>
      <c r="E100" s="666" t="s">
        <v>1929</v>
      </c>
      <c r="F100" s="666" t="s">
        <v>1930</v>
      </c>
    </row>
    <row r="101" spans="1:6" ht="36">
      <c r="A101" s="643" t="s">
        <v>1004</v>
      </c>
      <c r="B101" s="635" t="s">
        <v>1989</v>
      </c>
      <c r="C101" s="706"/>
      <c r="D101" s="651" t="s">
        <v>1920</v>
      </c>
      <c r="E101" s="666" t="s">
        <v>1932</v>
      </c>
      <c r="F101" s="666" t="s">
        <v>1933</v>
      </c>
    </row>
    <row r="102" spans="1:6" ht="36">
      <c r="A102" s="643" t="s">
        <v>1005</v>
      </c>
      <c r="B102" s="635" t="s">
        <v>1990</v>
      </c>
      <c r="C102" s="651" t="s">
        <v>1919</v>
      </c>
      <c r="D102" s="651" t="s">
        <v>1920</v>
      </c>
      <c r="E102" s="651" t="s">
        <v>1921</v>
      </c>
      <c r="F102" s="628" t="s">
        <v>2277</v>
      </c>
    </row>
    <row r="103" spans="1:6" ht="36">
      <c r="A103" s="643" t="s">
        <v>1006</v>
      </c>
      <c r="B103" s="635" t="s">
        <v>1991</v>
      </c>
      <c r="C103" s="651" t="s">
        <v>1919</v>
      </c>
      <c r="D103" s="651" t="s">
        <v>1920</v>
      </c>
      <c r="E103" s="651" t="s">
        <v>1921</v>
      </c>
      <c r="F103" s="628" t="s">
        <v>2277</v>
      </c>
    </row>
    <row r="104" spans="1:6" ht="12">
      <c r="A104" s="636" t="s">
        <v>640</v>
      </c>
      <c r="B104" s="637" t="s">
        <v>1256</v>
      </c>
      <c r="C104" s="637"/>
      <c r="D104" s="637"/>
      <c r="E104" s="637"/>
      <c r="F104" s="637"/>
    </row>
    <row r="105" spans="1:6" ht="36">
      <c r="A105" s="641" t="s">
        <v>1010</v>
      </c>
      <c r="B105" s="635" t="s">
        <v>1979</v>
      </c>
      <c r="C105" s="706"/>
      <c r="D105" s="651" t="s">
        <v>75</v>
      </c>
      <c r="E105" s="707" t="s">
        <v>1912</v>
      </c>
      <c r="F105" s="651" t="s">
        <v>1913</v>
      </c>
    </row>
    <row r="106" spans="1:6" ht="36">
      <c r="A106" s="641" t="s">
        <v>1011</v>
      </c>
      <c r="B106" s="635" t="s">
        <v>1980</v>
      </c>
      <c r="C106" s="706"/>
      <c r="D106" s="651" t="s">
        <v>75</v>
      </c>
      <c r="E106" s="707" t="s">
        <v>1916</v>
      </c>
      <c r="F106" s="666" t="s">
        <v>1917</v>
      </c>
    </row>
    <row r="107" spans="1:6" ht="36">
      <c r="A107" s="641" t="s">
        <v>1012</v>
      </c>
      <c r="B107" s="635" t="s">
        <v>1965</v>
      </c>
      <c r="C107" s="651" t="s">
        <v>1919</v>
      </c>
      <c r="D107" s="651" t="s">
        <v>1920</v>
      </c>
      <c r="E107" s="651" t="s">
        <v>1921</v>
      </c>
      <c r="F107" s="651" t="s">
        <v>1924</v>
      </c>
    </row>
    <row r="108" spans="1:6" ht="36">
      <c r="A108" s="641" t="s">
        <v>1013</v>
      </c>
      <c r="B108" s="635" t="s">
        <v>1966</v>
      </c>
      <c r="C108" s="651" t="s">
        <v>1919</v>
      </c>
      <c r="D108" s="651" t="s">
        <v>1920</v>
      </c>
      <c r="E108" s="651" t="s">
        <v>1921</v>
      </c>
      <c r="F108" s="651" t="s">
        <v>1924</v>
      </c>
    </row>
    <row r="109" spans="1:6" ht="24">
      <c r="A109" s="641" t="s">
        <v>1014</v>
      </c>
      <c r="B109" s="635" t="s">
        <v>1973</v>
      </c>
      <c r="C109" s="706"/>
      <c r="D109" s="651" t="s">
        <v>1920</v>
      </c>
      <c r="E109" s="666" t="s">
        <v>1929</v>
      </c>
      <c r="F109" s="666" t="s">
        <v>1930</v>
      </c>
    </row>
    <row r="110" spans="1:6" ht="36">
      <c r="A110" s="641" t="s">
        <v>1015</v>
      </c>
      <c r="B110" s="635" t="s">
        <v>1974</v>
      </c>
      <c r="C110" s="706"/>
      <c r="D110" s="651" t="s">
        <v>1920</v>
      </c>
      <c r="E110" s="666" t="s">
        <v>1932</v>
      </c>
      <c r="F110" s="666" t="s">
        <v>1933</v>
      </c>
    </row>
    <row r="111" spans="1:6" ht="36">
      <c r="A111" s="641" t="s">
        <v>1016</v>
      </c>
      <c r="B111" s="635" t="s">
        <v>1992</v>
      </c>
      <c r="C111" s="651" t="s">
        <v>1919</v>
      </c>
      <c r="D111" s="651" t="s">
        <v>1920</v>
      </c>
      <c r="E111" s="651" t="s">
        <v>1921</v>
      </c>
      <c r="F111" s="628" t="s">
        <v>2277</v>
      </c>
    </row>
    <row r="112" spans="1:6" ht="36">
      <c r="A112" s="641" t="s">
        <v>1017</v>
      </c>
      <c r="B112" s="635" t="s">
        <v>1993</v>
      </c>
      <c r="C112" s="651" t="s">
        <v>1919</v>
      </c>
      <c r="D112" s="651" t="s">
        <v>1920</v>
      </c>
      <c r="E112" s="651" t="s">
        <v>1921</v>
      </c>
      <c r="F112" s="628" t="s">
        <v>2277</v>
      </c>
    </row>
    <row r="113" spans="1:6" ht="12">
      <c r="A113" s="636" t="s">
        <v>641</v>
      </c>
      <c r="B113" s="637" t="s">
        <v>1994</v>
      </c>
      <c r="C113" s="637"/>
      <c r="D113" s="637"/>
      <c r="E113" s="637"/>
      <c r="F113" s="637"/>
    </row>
    <row r="114" spans="1:6" ht="24">
      <c r="A114" s="641" t="s">
        <v>1313</v>
      </c>
      <c r="B114" s="635" t="s">
        <v>1272</v>
      </c>
      <c r="C114" s="706"/>
      <c r="D114" s="651" t="s">
        <v>1920</v>
      </c>
      <c r="E114" s="666" t="s">
        <v>1929</v>
      </c>
      <c r="F114" s="666" t="s">
        <v>1930</v>
      </c>
    </row>
    <row r="115" spans="1:6" ht="36">
      <c r="A115" s="641" t="s">
        <v>1314</v>
      </c>
      <c r="B115" s="635" t="s">
        <v>730</v>
      </c>
      <c r="C115" s="706"/>
      <c r="D115" s="651" t="s">
        <v>1920</v>
      </c>
      <c r="E115" s="666" t="s">
        <v>1932</v>
      </c>
      <c r="F115" s="666" t="s">
        <v>1933</v>
      </c>
    </row>
    <row r="116" spans="1:6" ht="12">
      <c r="A116" s="641"/>
      <c r="B116" s="644"/>
      <c r="C116" s="706"/>
      <c r="D116" s="651"/>
      <c r="E116" s="651"/>
      <c r="F116" s="651"/>
    </row>
    <row r="117" spans="1:6" ht="12">
      <c r="A117" s="636" t="s">
        <v>642</v>
      </c>
      <c r="B117" s="637" t="s">
        <v>1269</v>
      </c>
      <c r="C117" s="637"/>
      <c r="D117" s="637"/>
      <c r="E117" s="637"/>
      <c r="F117" s="637"/>
    </row>
    <row r="118" spans="1:6" ht="24">
      <c r="A118" s="641" t="s">
        <v>1315</v>
      </c>
      <c r="B118" s="635" t="s">
        <v>1980</v>
      </c>
      <c r="C118" s="706"/>
      <c r="D118" s="651" t="s">
        <v>75</v>
      </c>
      <c r="E118" s="651" t="s">
        <v>1995</v>
      </c>
      <c r="F118" s="651"/>
    </row>
    <row r="119" spans="1:6" ht="24">
      <c r="A119" s="641" t="s">
        <v>1316</v>
      </c>
      <c r="B119" s="635" t="s">
        <v>1996</v>
      </c>
      <c r="C119" s="706"/>
      <c r="D119" s="651" t="s">
        <v>1920</v>
      </c>
      <c r="E119" s="666" t="s">
        <v>1929</v>
      </c>
      <c r="F119" s="666" t="s">
        <v>1930</v>
      </c>
    </row>
    <row r="120" spans="1:6" ht="36">
      <c r="A120" s="641" t="s">
        <v>1317</v>
      </c>
      <c r="B120" s="635" t="s">
        <v>1974</v>
      </c>
      <c r="C120" s="706"/>
      <c r="D120" s="651" t="s">
        <v>1920</v>
      </c>
      <c r="E120" s="666" t="s">
        <v>1932</v>
      </c>
      <c r="F120" s="666" t="s">
        <v>1933</v>
      </c>
    </row>
    <row r="121" spans="1:6" ht="12">
      <c r="A121" s="645"/>
      <c r="B121" s="646"/>
      <c r="C121" s="706"/>
      <c r="D121" s="651"/>
      <c r="E121" s="651"/>
      <c r="F121" s="651"/>
    </row>
    <row r="122" spans="1:6" ht="12">
      <c r="A122" s="636" t="s">
        <v>65</v>
      </c>
      <c r="B122" s="637" t="s">
        <v>280</v>
      </c>
      <c r="C122" s="637"/>
      <c r="D122" s="637"/>
      <c r="E122" s="637"/>
      <c r="F122" s="637"/>
    </row>
    <row r="123" spans="1:6" ht="36">
      <c r="A123" s="641" t="s">
        <v>1273</v>
      </c>
      <c r="B123" s="635" t="s">
        <v>1979</v>
      </c>
      <c r="C123" s="706"/>
      <c r="D123" s="651" t="s">
        <v>75</v>
      </c>
      <c r="E123" s="707" t="s">
        <v>1912</v>
      </c>
      <c r="F123" s="651" t="s">
        <v>1913</v>
      </c>
    </row>
    <row r="124" spans="1:6" ht="36">
      <c r="A124" s="641" t="s">
        <v>1274</v>
      </c>
      <c r="B124" s="635" t="s">
        <v>1980</v>
      </c>
      <c r="C124" s="706"/>
      <c r="D124" s="651" t="s">
        <v>75</v>
      </c>
      <c r="E124" s="707" t="s">
        <v>1916</v>
      </c>
      <c r="F124" s="666" t="s">
        <v>1917</v>
      </c>
    </row>
    <row r="125" spans="1:6" ht="36">
      <c r="A125" s="641" t="s">
        <v>1275</v>
      </c>
      <c r="B125" s="635" t="s">
        <v>1965</v>
      </c>
      <c r="C125" s="651" t="s">
        <v>1919</v>
      </c>
      <c r="D125" s="651" t="s">
        <v>1920</v>
      </c>
      <c r="E125" s="651" t="s">
        <v>1921</v>
      </c>
      <c r="F125" s="651" t="s">
        <v>1924</v>
      </c>
    </row>
    <row r="126" spans="1:6" ht="36">
      <c r="A126" s="641" t="s">
        <v>1276</v>
      </c>
      <c r="B126" s="635" t="s">
        <v>1966</v>
      </c>
      <c r="C126" s="651" t="s">
        <v>1919</v>
      </c>
      <c r="D126" s="651" t="s">
        <v>1920</v>
      </c>
      <c r="E126" s="651" t="s">
        <v>1921</v>
      </c>
      <c r="F126" s="651" t="s">
        <v>1924</v>
      </c>
    </row>
    <row r="127" spans="1:6" ht="24">
      <c r="A127" s="641" t="s">
        <v>1277</v>
      </c>
      <c r="B127" s="635" t="s">
        <v>1973</v>
      </c>
      <c r="C127" s="706"/>
      <c r="D127" s="651" t="s">
        <v>1920</v>
      </c>
      <c r="E127" s="666" t="s">
        <v>1929</v>
      </c>
      <c r="F127" s="666" t="s">
        <v>1930</v>
      </c>
    </row>
    <row r="128" spans="1:6" ht="36">
      <c r="A128" s="641" t="s">
        <v>1278</v>
      </c>
      <c r="B128" s="635" t="s">
        <v>1974</v>
      </c>
      <c r="C128" s="706"/>
      <c r="D128" s="651" t="s">
        <v>1920</v>
      </c>
      <c r="E128" s="666" t="s">
        <v>1932</v>
      </c>
      <c r="F128" s="666" t="s">
        <v>1933</v>
      </c>
    </row>
    <row r="129" spans="1:6" ht="36">
      <c r="A129" s="641" t="s">
        <v>1279</v>
      </c>
      <c r="B129" s="635" t="s">
        <v>1997</v>
      </c>
      <c r="C129" s="707" t="s">
        <v>1919</v>
      </c>
      <c r="D129" s="707" t="s">
        <v>1920</v>
      </c>
      <c r="E129" s="707" t="s">
        <v>1921</v>
      </c>
      <c r="F129" s="628" t="s">
        <v>2277</v>
      </c>
    </row>
    <row r="130" spans="1:6" ht="36">
      <c r="A130" s="641" t="s">
        <v>1280</v>
      </c>
      <c r="B130" s="635" t="s">
        <v>1998</v>
      </c>
      <c r="C130" s="707" t="s">
        <v>1919</v>
      </c>
      <c r="D130" s="707" t="s">
        <v>1920</v>
      </c>
      <c r="E130" s="707" t="s">
        <v>1921</v>
      </c>
      <c r="F130" s="628" t="s">
        <v>2277</v>
      </c>
    </row>
    <row r="131" spans="1:6" ht="12">
      <c r="A131" s="637" t="s">
        <v>66</v>
      </c>
      <c r="B131" s="637" t="s">
        <v>1999</v>
      </c>
      <c r="C131" s="637"/>
      <c r="D131" s="637"/>
      <c r="E131" s="637"/>
      <c r="F131" s="637"/>
    </row>
    <row r="132" spans="1:6" ht="12">
      <c r="A132" s="637" t="s">
        <v>1284</v>
      </c>
      <c r="B132" s="637" t="s">
        <v>920</v>
      </c>
      <c r="C132" s="637"/>
      <c r="D132" s="637"/>
      <c r="E132" s="637"/>
      <c r="F132" s="637"/>
    </row>
    <row r="133" spans="1:6" ht="36">
      <c r="A133" s="641" t="s">
        <v>1320</v>
      </c>
      <c r="B133" s="640" t="s">
        <v>1979</v>
      </c>
      <c r="C133" s="964" t="s">
        <v>2382</v>
      </c>
      <c r="D133" s="651" t="s">
        <v>75</v>
      </c>
      <c r="E133" s="707" t="s">
        <v>1912</v>
      </c>
      <c r="F133" s="651" t="s">
        <v>1913</v>
      </c>
    </row>
    <row r="134" spans="1:6" ht="36">
      <c r="A134" s="641" t="s">
        <v>1321</v>
      </c>
      <c r="B134" s="640" t="s">
        <v>1980</v>
      </c>
      <c r="C134" s="706"/>
      <c r="D134" s="651" t="s">
        <v>75</v>
      </c>
      <c r="E134" s="707" t="s">
        <v>1916</v>
      </c>
      <c r="F134" s="666" t="s">
        <v>1917</v>
      </c>
    </row>
    <row r="135" spans="1:6" ht="24">
      <c r="A135" s="641" t="s">
        <v>1322</v>
      </c>
      <c r="B135" s="640" t="s">
        <v>2000</v>
      </c>
      <c r="C135" s="651" t="s">
        <v>2001</v>
      </c>
      <c r="D135" s="651" t="s">
        <v>75</v>
      </c>
      <c r="E135" s="706"/>
      <c r="F135" s="651"/>
    </row>
    <row r="136" spans="1:6" ht="36">
      <c r="A136" s="641" t="s">
        <v>1323</v>
      </c>
      <c r="B136" s="640" t="s">
        <v>1965</v>
      </c>
      <c r="C136" s="651" t="s">
        <v>1919</v>
      </c>
      <c r="D136" s="651" t="s">
        <v>1920</v>
      </c>
      <c r="E136" s="651" t="s">
        <v>1921</v>
      </c>
      <c r="F136" s="651" t="s">
        <v>1924</v>
      </c>
    </row>
    <row r="137" spans="1:6" ht="36">
      <c r="A137" s="641" t="s">
        <v>1324</v>
      </c>
      <c r="B137" s="640" t="s">
        <v>1966</v>
      </c>
      <c r="C137" s="651" t="s">
        <v>1919</v>
      </c>
      <c r="D137" s="651" t="s">
        <v>1920</v>
      </c>
      <c r="E137" s="651" t="s">
        <v>1921</v>
      </c>
      <c r="F137" s="651" t="s">
        <v>1924</v>
      </c>
    </row>
    <row r="138" spans="1:6" ht="24">
      <c r="A138" s="641" t="s">
        <v>1325</v>
      </c>
      <c r="B138" s="640" t="s">
        <v>2002</v>
      </c>
      <c r="C138" s="706"/>
      <c r="D138" s="651" t="s">
        <v>1920</v>
      </c>
      <c r="E138" s="666" t="s">
        <v>1929</v>
      </c>
      <c r="F138" s="666" t="s">
        <v>1930</v>
      </c>
    </row>
    <row r="139" spans="1:6" ht="36">
      <c r="A139" s="641" t="s">
        <v>1326</v>
      </c>
      <c r="B139" s="640" t="s">
        <v>2003</v>
      </c>
      <c r="C139" s="706"/>
      <c r="D139" s="651" t="s">
        <v>1920</v>
      </c>
      <c r="E139" s="666" t="s">
        <v>1932</v>
      </c>
      <c r="F139" s="666" t="s">
        <v>1933</v>
      </c>
    </row>
    <row r="140" spans="1:6" ht="12">
      <c r="A140" s="636" t="s">
        <v>210</v>
      </c>
      <c r="B140" s="637" t="s">
        <v>637</v>
      </c>
      <c r="C140" s="637"/>
      <c r="D140" s="637"/>
      <c r="E140" s="637"/>
      <c r="F140" s="637"/>
    </row>
    <row r="141" spans="1:6" ht="36">
      <c r="A141" s="634" t="s">
        <v>1021</v>
      </c>
      <c r="B141" s="635" t="s">
        <v>636</v>
      </c>
      <c r="C141" s="706"/>
      <c r="D141" s="710"/>
      <c r="E141" s="651" t="s">
        <v>2313</v>
      </c>
      <c r="F141" s="651" t="s">
        <v>2314</v>
      </c>
    </row>
    <row r="142" spans="1:6" ht="36">
      <c r="A142" s="634" t="s">
        <v>1022</v>
      </c>
      <c r="B142" s="635" t="s">
        <v>662</v>
      </c>
      <c r="C142" s="706"/>
      <c r="D142" s="710"/>
      <c r="E142" s="651" t="s">
        <v>2311</v>
      </c>
      <c r="F142" s="651" t="s">
        <v>2314</v>
      </c>
    </row>
    <row r="143" spans="1:6" ht="36">
      <c r="A143" s="634" t="s">
        <v>1023</v>
      </c>
      <c r="B143" s="635" t="s">
        <v>644</v>
      </c>
      <c r="C143" s="706"/>
      <c r="D143" s="710"/>
      <c r="E143" s="651" t="s">
        <v>2312</v>
      </c>
      <c r="F143" s="651" t="s">
        <v>2314</v>
      </c>
    </row>
    <row r="144" spans="1:6" ht="12">
      <c r="A144" s="634" t="s">
        <v>1024</v>
      </c>
      <c r="B144" s="723" t="s">
        <v>2307</v>
      </c>
      <c r="C144" s="706"/>
      <c r="D144" s="710"/>
      <c r="E144" s="710"/>
      <c r="F144" s="710"/>
    </row>
    <row r="145" spans="1:6" ht="12">
      <c r="A145" s="634" t="s">
        <v>1025</v>
      </c>
      <c r="B145" s="723" t="s">
        <v>2308</v>
      </c>
      <c r="C145" s="706"/>
      <c r="D145" s="710"/>
      <c r="E145" s="710"/>
      <c r="F145" s="710"/>
    </row>
    <row r="146" spans="1:6" ht="12">
      <c r="A146" s="634" t="s">
        <v>1026</v>
      </c>
      <c r="B146" s="723" t="s">
        <v>2309</v>
      </c>
      <c r="C146" s="706"/>
      <c r="D146" s="710"/>
      <c r="E146" s="710"/>
      <c r="F146" s="710"/>
    </row>
    <row r="147" spans="1:6" ht="12">
      <c r="A147" s="634" t="s">
        <v>1027</v>
      </c>
      <c r="B147" s="723" t="s">
        <v>2310</v>
      </c>
      <c r="C147" s="706"/>
      <c r="D147" s="710"/>
      <c r="E147" s="710"/>
      <c r="F147" s="710"/>
    </row>
    <row r="148" spans="1:6" ht="12">
      <c r="A148" s="648" t="s">
        <v>929</v>
      </c>
      <c r="B148" s="649" t="s">
        <v>2276</v>
      </c>
      <c r="C148" s="649"/>
      <c r="D148" s="649"/>
      <c r="E148" s="649"/>
      <c r="F148" s="649"/>
    </row>
    <row r="149" spans="1:6" ht="36">
      <c r="A149" s="650">
        <v>1</v>
      </c>
      <c r="B149" s="258" t="s">
        <v>2283</v>
      </c>
      <c r="C149" s="722"/>
      <c r="D149" s="628" t="s">
        <v>1951</v>
      </c>
      <c r="E149" s="628" t="s">
        <v>2293</v>
      </c>
      <c r="F149" s="628" t="s">
        <v>2297</v>
      </c>
    </row>
    <row r="150" spans="1:6" ht="24">
      <c r="A150" s="650">
        <v>2</v>
      </c>
      <c r="B150" s="258" t="s">
        <v>2284</v>
      </c>
      <c r="C150" s="722"/>
      <c r="D150" s="628" t="s">
        <v>1951</v>
      </c>
      <c r="E150" s="628" t="s">
        <v>2294</v>
      </c>
      <c r="F150" s="628" t="s">
        <v>2297</v>
      </c>
    </row>
    <row r="151" spans="1:6" ht="36">
      <c r="A151" s="650">
        <v>3</v>
      </c>
      <c r="B151" s="258" t="s">
        <v>2285</v>
      </c>
      <c r="C151" s="722"/>
      <c r="D151" s="628" t="s">
        <v>1951</v>
      </c>
      <c r="E151" s="628" t="s">
        <v>2298</v>
      </c>
      <c r="F151" s="628" t="s">
        <v>2299</v>
      </c>
    </row>
    <row r="152" spans="1:6" ht="24">
      <c r="A152" s="650">
        <v>4</v>
      </c>
      <c r="B152" s="258" t="s">
        <v>2286</v>
      </c>
      <c r="C152" s="722"/>
      <c r="D152" s="628" t="s">
        <v>1951</v>
      </c>
      <c r="E152" s="628" t="s">
        <v>2300</v>
      </c>
      <c r="F152" s="628" t="s">
        <v>2301</v>
      </c>
    </row>
    <row r="153" spans="1:7" ht="24">
      <c r="A153" s="650">
        <v>5</v>
      </c>
      <c r="B153" s="259" t="s">
        <v>2287</v>
      </c>
      <c r="C153" s="722"/>
      <c r="D153" s="628" t="s">
        <v>1951</v>
      </c>
      <c r="E153" s="628" t="s">
        <v>2300</v>
      </c>
      <c r="F153" s="628" t="s">
        <v>2301</v>
      </c>
      <c r="G153" s="700"/>
    </row>
    <row r="154" spans="1:7" ht="24">
      <c r="A154" s="650">
        <v>6</v>
      </c>
      <c r="B154" s="259" t="s">
        <v>2288</v>
      </c>
      <c r="C154" s="1029" t="s">
        <v>2295</v>
      </c>
      <c r="D154" s="628" t="s">
        <v>1951</v>
      </c>
      <c r="E154" s="628" t="s">
        <v>2300</v>
      </c>
      <c r="F154" s="628" t="s">
        <v>2301</v>
      </c>
      <c r="G154" s="700"/>
    </row>
    <row r="155" spans="1:7" ht="24">
      <c r="A155" s="650">
        <v>7</v>
      </c>
      <c r="B155" s="259" t="s">
        <v>2288</v>
      </c>
      <c r="C155" s="1029"/>
      <c r="D155" s="628" t="s">
        <v>1951</v>
      </c>
      <c r="E155" s="628" t="s">
        <v>2300</v>
      </c>
      <c r="F155" s="628" t="s">
        <v>2301</v>
      </c>
      <c r="G155" s="700"/>
    </row>
    <row r="156" spans="1:6" ht="36">
      <c r="A156" s="650">
        <v>8</v>
      </c>
      <c r="B156" s="260" t="s">
        <v>2289</v>
      </c>
      <c r="C156" s="1029"/>
      <c r="D156" s="628" t="s">
        <v>1951</v>
      </c>
      <c r="E156" s="628" t="s">
        <v>2302</v>
      </c>
      <c r="F156" s="628" t="s">
        <v>2301</v>
      </c>
    </row>
    <row r="157" spans="1:6" ht="36">
      <c r="A157" s="650">
        <v>9</v>
      </c>
      <c r="B157" s="260" t="s">
        <v>2290</v>
      </c>
      <c r="C157" s="1029"/>
      <c r="D157" s="628" t="s">
        <v>1951</v>
      </c>
      <c r="E157" s="628" t="s">
        <v>2303</v>
      </c>
      <c r="F157" s="628" t="s">
        <v>2301</v>
      </c>
    </row>
    <row r="158" spans="1:6" ht="36">
      <c r="A158" s="650">
        <v>10</v>
      </c>
      <c r="B158" s="260" t="s">
        <v>2290</v>
      </c>
      <c r="C158" s="1029"/>
      <c r="D158" s="628" t="s">
        <v>1951</v>
      </c>
      <c r="E158" s="628" t="s">
        <v>2304</v>
      </c>
      <c r="F158" s="628" t="s">
        <v>2301</v>
      </c>
    </row>
    <row r="159" spans="1:6" ht="36">
      <c r="A159" s="650">
        <v>11</v>
      </c>
      <c r="B159" s="260" t="s">
        <v>2291</v>
      </c>
      <c r="C159" s="1029"/>
      <c r="D159" s="628" t="s">
        <v>1951</v>
      </c>
      <c r="E159" s="628" t="s">
        <v>2305</v>
      </c>
      <c r="F159" s="628" t="s">
        <v>2301</v>
      </c>
    </row>
    <row r="160" spans="1:7" ht="36">
      <c r="A160" s="650">
        <v>12</v>
      </c>
      <c r="B160" s="260" t="s">
        <v>2292</v>
      </c>
      <c r="C160" s="722" t="s">
        <v>2296</v>
      </c>
      <c r="D160" s="628" t="s">
        <v>1951</v>
      </c>
      <c r="E160" s="628" t="s">
        <v>2306</v>
      </c>
      <c r="F160" s="628" t="s">
        <v>2301</v>
      </c>
      <c r="G160" s="700"/>
    </row>
    <row r="161" spans="1:6" ht="12">
      <c r="A161" s="653" t="s">
        <v>930</v>
      </c>
      <c r="B161" s="654" t="s">
        <v>658</v>
      </c>
      <c r="C161" s="706"/>
      <c r="D161" s="651"/>
      <c r="E161" s="706"/>
      <c r="F161" s="651"/>
    </row>
    <row r="162" spans="1:6" ht="12">
      <c r="A162" s="636" t="s">
        <v>6</v>
      </c>
      <c r="B162" s="711" t="s">
        <v>468</v>
      </c>
      <c r="C162" s="711"/>
      <c r="D162" s="711"/>
      <c r="E162" s="711"/>
      <c r="F162" s="711"/>
    </row>
    <row r="163" spans="1:6" ht="12">
      <c r="A163" s="648" t="s">
        <v>225</v>
      </c>
      <c r="B163" s="655" t="s">
        <v>1352</v>
      </c>
      <c r="C163" s="711"/>
      <c r="D163" s="711"/>
      <c r="E163" s="711"/>
      <c r="F163" s="711"/>
    </row>
    <row r="164" spans="1:6" ht="12">
      <c r="A164" s="648" t="s">
        <v>2272</v>
      </c>
      <c r="B164" s="678" t="s">
        <v>2273</v>
      </c>
      <c r="C164" s="711"/>
      <c r="D164" s="711"/>
      <c r="E164" s="711"/>
      <c r="F164" s="711"/>
    </row>
    <row r="165" spans="1:6" ht="12">
      <c r="A165" s="650" t="s">
        <v>35</v>
      </c>
      <c r="B165" s="656" t="s">
        <v>2011</v>
      </c>
      <c r="C165" s="706"/>
      <c r="D165" s="666" t="s">
        <v>75</v>
      </c>
      <c r="E165" s="658" t="s">
        <v>2012</v>
      </c>
      <c r="F165" s="651"/>
    </row>
    <row r="166" spans="1:6" ht="48">
      <c r="A166" s="650" t="s">
        <v>36</v>
      </c>
      <c r="B166" s="656" t="s">
        <v>2013</v>
      </c>
      <c r="C166" s="706"/>
      <c r="D166" s="666" t="s">
        <v>1951</v>
      </c>
      <c r="E166" s="666" t="s">
        <v>2014</v>
      </c>
      <c r="F166" s="666" t="s">
        <v>2015</v>
      </c>
    </row>
    <row r="167" spans="1:6" ht="24">
      <c r="A167" s="650" t="s">
        <v>37</v>
      </c>
      <c r="B167" s="657" t="s">
        <v>2016</v>
      </c>
      <c r="C167" s="706"/>
      <c r="D167" s="666" t="s">
        <v>1951</v>
      </c>
      <c r="E167" s="666" t="s">
        <v>2017</v>
      </c>
      <c r="F167" s="666" t="s">
        <v>2018</v>
      </c>
    </row>
    <row r="168" spans="1:6" ht="24">
      <c r="A168" s="650" t="s">
        <v>38</v>
      </c>
      <c r="B168" s="657" t="s">
        <v>2019</v>
      </c>
      <c r="C168" s="706"/>
      <c r="D168" s="666" t="s">
        <v>1951</v>
      </c>
      <c r="E168" s="666" t="s">
        <v>2017</v>
      </c>
      <c r="F168" s="651"/>
    </row>
    <row r="169" spans="1:6" ht="12">
      <c r="A169" s="650" t="s">
        <v>39</v>
      </c>
      <c r="B169" s="657" t="s">
        <v>2020</v>
      </c>
      <c r="C169" s="706"/>
      <c r="D169" s="651"/>
      <c r="E169" s="706"/>
      <c r="F169" s="651"/>
    </row>
    <row r="170" spans="1:6" ht="24">
      <c r="A170" s="650" t="s">
        <v>40</v>
      </c>
      <c r="B170" s="656" t="s">
        <v>2021</v>
      </c>
      <c r="C170" s="706"/>
      <c r="D170" s="666" t="s">
        <v>1951</v>
      </c>
      <c r="E170" s="658" t="s">
        <v>2022</v>
      </c>
      <c r="F170" s="658" t="s">
        <v>2023</v>
      </c>
    </row>
    <row r="171" spans="1:6" ht="24">
      <c r="A171" s="650" t="s">
        <v>41</v>
      </c>
      <c r="B171" s="657" t="s">
        <v>2024</v>
      </c>
      <c r="C171" s="706"/>
      <c r="D171" s="666" t="s">
        <v>1951</v>
      </c>
      <c r="E171" s="658" t="s">
        <v>2022</v>
      </c>
      <c r="F171" s="658" t="s">
        <v>2025</v>
      </c>
    </row>
    <row r="172" spans="1:6" ht="36">
      <c r="A172" s="650" t="s">
        <v>42</v>
      </c>
      <c r="B172" s="656" t="s">
        <v>2026</v>
      </c>
      <c r="C172" s="706"/>
      <c r="D172" s="666" t="s">
        <v>2027</v>
      </c>
      <c r="E172" s="666" t="s">
        <v>2028</v>
      </c>
      <c r="F172" s="658" t="s">
        <v>2029</v>
      </c>
    </row>
    <row r="173" spans="1:6" ht="12">
      <c r="A173" s="658"/>
      <c r="B173" s="658"/>
      <c r="C173" s="706"/>
      <c r="D173" s="651"/>
      <c r="E173" s="706"/>
      <c r="F173" s="651"/>
    </row>
    <row r="174" spans="1:6" ht="12">
      <c r="A174" s="658"/>
      <c r="B174" s="658"/>
      <c r="C174" s="706"/>
      <c r="D174" s="651"/>
      <c r="E174" s="706"/>
      <c r="F174" s="651"/>
    </row>
    <row r="175" spans="1:6" ht="12">
      <c r="A175" s="636" t="s">
        <v>226</v>
      </c>
      <c r="B175" s="711" t="s">
        <v>1354</v>
      </c>
      <c r="C175" s="711"/>
      <c r="D175" s="711"/>
      <c r="E175" s="711"/>
      <c r="F175" s="711"/>
    </row>
    <row r="176" spans="1:6" ht="12">
      <c r="A176" s="636" t="s">
        <v>2274</v>
      </c>
      <c r="B176" s="711" t="s">
        <v>2275</v>
      </c>
      <c r="C176" s="711"/>
      <c r="D176" s="711"/>
      <c r="E176" s="711"/>
      <c r="F176" s="711"/>
    </row>
    <row r="177" spans="1:6" ht="12">
      <c r="A177" s="659" t="s">
        <v>35</v>
      </c>
      <c r="B177" s="656" t="s">
        <v>2011</v>
      </c>
      <c r="C177" s="706"/>
      <c r="D177" s="666" t="s">
        <v>75</v>
      </c>
      <c r="E177" s="658" t="s">
        <v>2012</v>
      </c>
      <c r="F177" s="651"/>
    </row>
    <row r="178" spans="1:6" ht="48">
      <c r="A178" s="659" t="s">
        <v>36</v>
      </c>
      <c r="B178" s="656" t="s">
        <v>2013</v>
      </c>
      <c r="C178" s="706"/>
      <c r="D178" s="666" t="s">
        <v>1951</v>
      </c>
      <c r="E178" s="666" t="s">
        <v>2014</v>
      </c>
      <c r="F178" s="666" t="s">
        <v>2015</v>
      </c>
    </row>
    <row r="179" spans="1:6" ht="24">
      <c r="A179" s="659" t="s">
        <v>37</v>
      </c>
      <c r="B179" s="657" t="s">
        <v>2016</v>
      </c>
      <c r="C179" s="706"/>
      <c r="D179" s="666" t="s">
        <v>1951</v>
      </c>
      <c r="E179" s="666" t="s">
        <v>2017</v>
      </c>
      <c r="F179" s="666" t="s">
        <v>2018</v>
      </c>
    </row>
    <row r="180" spans="1:6" ht="24">
      <c r="A180" s="659" t="s">
        <v>38</v>
      </c>
      <c r="B180" s="657" t="s">
        <v>2019</v>
      </c>
      <c r="C180" s="706"/>
      <c r="D180" s="666" t="s">
        <v>1951</v>
      </c>
      <c r="E180" s="666" t="s">
        <v>2017</v>
      </c>
      <c r="F180" s="651"/>
    </row>
    <row r="181" spans="1:6" ht="24">
      <c r="A181" s="659" t="s">
        <v>39</v>
      </c>
      <c r="B181" s="660" t="s">
        <v>2030</v>
      </c>
      <c r="C181" s="706"/>
      <c r="D181" s="651"/>
      <c r="E181" s="666" t="s">
        <v>2017</v>
      </c>
      <c r="F181" s="666" t="s">
        <v>2031</v>
      </c>
    </row>
    <row r="182" spans="1:6" ht="132">
      <c r="A182" s="659" t="s">
        <v>40</v>
      </c>
      <c r="B182" s="660" t="s">
        <v>2032</v>
      </c>
      <c r="C182" s="706"/>
      <c r="D182" s="666" t="s">
        <v>2033</v>
      </c>
      <c r="E182" s="666" t="s">
        <v>2034</v>
      </c>
      <c r="F182" s="666" t="s">
        <v>2035</v>
      </c>
    </row>
    <row r="183" spans="1:6" ht="36">
      <c r="A183" s="659" t="s">
        <v>41</v>
      </c>
      <c r="B183" s="660" t="s">
        <v>2036</v>
      </c>
      <c r="C183" s="706"/>
      <c r="D183" s="666" t="s">
        <v>1951</v>
      </c>
      <c r="E183" s="666" t="s">
        <v>2037</v>
      </c>
      <c r="F183" s="666" t="s">
        <v>2038</v>
      </c>
    </row>
    <row r="184" spans="1:6" ht="36">
      <c r="A184" s="659" t="s">
        <v>42</v>
      </c>
      <c r="B184" s="660" t="s">
        <v>2039</v>
      </c>
      <c r="C184" s="706"/>
      <c r="D184" s="666" t="s">
        <v>2033</v>
      </c>
      <c r="E184" s="666" t="s">
        <v>2040</v>
      </c>
      <c r="F184" s="666" t="s">
        <v>2035</v>
      </c>
    </row>
    <row r="185" spans="1:6" ht="36">
      <c r="A185" s="659" t="s">
        <v>70</v>
      </c>
      <c r="B185" s="660" t="s">
        <v>2041</v>
      </c>
      <c r="C185" s="706"/>
      <c r="D185" s="666" t="s">
        <v>1951</v>
      </c>
      <c r="E185" s="666" t="s">
        <v>2037</v>
      </c>
      <c r="F185" s="666" t="s">
        <v>2038</v>
      </c>
    </row>
    <row r="186" spans="1:6" ht="36">
      <c r="A186" s="659" t="s">
        <v>71</v>
      </c>
      <c r="B186" s="660" t="s">
        <v>2042</v>
      </c>
      <c r="C186" s="706"/>
      <c r="D186" s="666" t="s">
        <v>2033</v>
      </c>
      <c r="E186" s="666" t="s">
        <v>2040</v>
      </c>
      <c r="F186" s="666" t="s">
        <v>2035</v>
      </c>
    </row>
    <row r="187" spans="1:6" ht="36">
      <c r="A187" s="659" t="s">
        <v>72</v>
      </c>
      <c r="B187" s="660" t="s">
        <v>2043</v>
      </c>
      <c r="C187" s="706"/>
      <c r="D187" s="666" t="s">
        <v>1951</v>
      </c>
      <c r="E187" s="666" t="s">
        <v>2037</v>
      </c>
      <c r="F187" s="666" t="s">
        <v>2038</v>
      </c>
    </row>
    <row r="188" spans="1:6" ht="36">
      <c r="A188" s="659" t="s">
        <v>320</v>
      </c>
      <c r="B188" s="660" t="s">
        <v>2044</v>
      </c>
      <c r="C188" s="706"/>
      <c r="D188" s="666" t="s">
        <v>2033</v>
      </c>
      <c r="E188" s="666" t="s">
        <v>2040</v>
      </c>
      <c r="F188" s="666" t="s">
        <v>2035</v>
      </c>
    </row>
    <row r="189" spans="1:6" ht="24">
      <c r="A189" s="659" t="s">
        <v>322</v>
      </c>
      <c r="B189" s="660" t="s">
        <v>2045</v>
      </c>
      <c r="C189" s="706"/>
      <c r="D189" s="666" t="s">
        <v>1951</v>
      </c>
      <c r="E189" s="666" t="s">
        <v>2022</v>
      </c>
      <c r="F189" s="651"/>
    </row>
    <row r="190" spans="1:6" ht="24">
      <c r="A190" s="634" t="s">
        <v>324</v>
      </c>
      <c r="B190" s="660" t="s">
        <v>2046</v>
      </c>
      <c r="C190" s="706"/>
      <c r="D190" s="666" t="s">
        <v>1951</v>
      </c>
      <c r="E190" s="666" t="s">
        <v>2047</v>
      </c>
      <c r="F190" s="651"/>
    </row>
    <row r="191" spans="1:6" ht="24">
      <c r="A191" s="659" t="s">
        <v>326</v>
      </c>
      <c r="B191" s="660" t="s">
        <v>2048</v>
      </c>
      <c r="C191" s="706"/>
      <c r="D191" s="666" t="s">
        <v>1951</v>
      </c>
      <c r="E191" s="658" t="s">
        <v>2022</v>
      </c>
      <c r="F191" s="658" t="s">
        <v>2023</v>
      </c>
    </row>
    <row r="192" spans="1:6" ht="24">
      <c r="A192" s="659" t="s">
        <v>328</v>
      </c>
      <c r="B192" s="660" t="s">
        <v>2049</v>
      </c>
      <c r="C192" s="706"/>
      <c r="D192" s="666" t="s">
        <v>1951</v>
      </c>
      <c r="E192" s="658" t="s">
        <v>2022</v>
      </c>
      <c r="F192" s="658" t="s">
        <v>2050</v>
      </c>
    </row>
    <row r="193" spans="1:6" ht="24">
      <c r="A193" s="659" t="s">
        <v>330</v>
      </c>
      <c r="B193" s="660" t="s">
        <v>2051</v>
      </c>
      <c r="C193" s="706"/>
      <c r="D193" s="666" t="s">
        <v>1951</v>
      </c>
      <c r="E193" s="658" t="s">
        <v>2052</v>
      </c>
      <c r="F193" s="651"/>
    </row>
    <row r="194" spans="1:6" ht="36">
      <c r="A194" s="634" t="s">
        <v>332</v>
      </c>
      <c r="B194" s="660" t="s">
        <v>2026</v>
      </c>
      <c r="C194" s="706"/>
      <c r="D194" s="666" t="s">
        <v>2053</v>
      </c>
      <c r="E194" s="666" t="s">
        <v>2028</v>
      </c>
      <c r="F194" s="658" t="s">
        <v>2029</v>
      </c>
    </row>
    <row r="195" spans="1:6" ht="12">
      <c r="A195" s="661"/>
      <c r="B195" s="663"/>
      <c r="C195" s="706"/>
      <c r="D195" s="651"/>
      <c r="E195" s="706"/>
      <c r="F195" s="651"/>
    </row>
    <row r="196" spans="1:6" ht="12">
      <c r="A196" s="653" t="s">
        <v>228</v>
      </c>
      <c r="B196" s="654" t="s">
        <v>510</v>
      </c>
      <c r="C196" s="706"/>
      <c r="D196" s="651"/>
      <c r="E196" s="706"/>
      <c r="F196" s="651"/>
    </row>
    <row r="197" spans="1:6" ht="12">
      <c r="A197" s="647"/>
      <c r="B197" s="640"/>
      <c r="C197" s="706"/>
      <c r="D197" s="651"/>
      <c r="E197" s="706"/>
      <c r="F197" s="651"/>
    </row>
    <row r="198" spans="1:6" ht="12">
      <c r="A198" s="636" t="s">
        <v>28</v>
      </c>
      <c r="B198" s="711" t="s">
        <v>187</v>
      </c>
      <c r="C198" s="655"/>
      <c r="D198" s="655"/>
      <c r="E198" s="655"/>
      <c r="F198" s="655"/>
    </row>
    <row r="199" spans="1:6" ht="12">
      <c r="A199" s="636" t="s">
        <v>76</v>
      </c>
      <c r="B199" s="711" t="s">
        <v>246</v>
      </c>
      <c r="C199" s="655"/>
      <c r="D199" s="655"/>
      <c r="E199" s="655"/>
      <c r="F199" s="655"/>
    </row>
    <row r="200" spans="1:6" ht="36">
      <c r="A200" s="664" t="s">
        <v>35</v>
      </c>
      <c r="B200" s="712" t="s">
        <v>2054</v>
      </c>
      <c r="C200" s="706"/>
      <c r="D200" s="651" t="s">
        <v>1920</v>
      </c>
      <c r="E200" s="651" t="s">
        <v>2055</v>
      </c>
      <c r="F200" s="651" t="s">
        <v>2056</v>
      </c>
    </row>
    <row r="201" spans="1:6" ht="12">
      <c r="A201" s="664" t="s">
        <v>36</v>
      </c>
      <c r="B201" s="712" t="s">
        <v>2057</v>
      </c>
      <c r="C201" s="706"/>
      <c r="D201" s="651"/>
      <c r="E201" s="706"/>
      <c r="F201" s="651"/>
    </row>
    <row r="202" spans="1:6" ht="24">
      <c r="A202" s="664" t="s">
        <v>37</v>
      </c>
      <c r="B202" s="712" t="s">
        <v>2058</v>
      </c>
      <c r="C202" s="706"/>
      <c r="D202" s="651" t="s">
        <v>1920</v>
      </c>
      <c r="E202" s="651" t="s">
        <v>2059</v>
      </c>
      <c r="F202" s="651" t="s">
        <v>2056</v>
      </c>
    </row>
    <row r="203" spans="1:6" ht="24">
      <c r="A203" s="664" t="s">
        <v>38</v>
      </c>
      <c r="B203" s="712" t="s">
        <v>2060</v>
      </c>
      <c r="C203" s="706"/>
      <c r="D203" s="651" t="s">
        <v>2053</v>
      </c>
      <c r="E203" s="651" t="s">
        <v>2061</v>
      </c>
      <c r="F203" s="651"/>
    </row>
    <row r="204" spans="1:6" ht="24">
      <c r="A204" s="664" t="s">
        <v>39</v>
      </c>
      <c r="B204" s="663" t="s">
        <v>2062</v>
      </c>
      <c r="C204" s="706"/>
      <c r="D204" s="651" t="s">
        <v>2053</v>
      </c>
      <c r="E204" s="651" t="s">
        <v>2061</v>
      </c>
      <c r="F204" s="651"/>
    </row>
    <row r="205" spans="1:6" ht="24">
      <c r="A205" s="664" t="s">
        <v>40</v>
      </c>
      <c r="B205" s="663" t="s">
        <v>2062</v>
      </c>
      <c r="C205" s="706"/>
      <c r="D205" s="651" t="s">
        <v>2053</v>
      </c>
      <c r="E205" s="651" t="s">
        <v>2061</v>
      </c>
      <c r="F205" s="651"/>
    </row>
    <row r="206" spans="1:6" ht="69.75" customHeight="1">
      <c r="A206" s="664" t="s">
        <v>41</v>
      </c>
      <c r="B206" s="651" t="s">
        <v>2063</v>
      </c>
      <c r="C206" s="706"/>
      <c r="D206" s="651" t="s">
        <v>2053</v>
      </c>
      <c r="E206" s="651" t="s">
        <v>2328</v>
      </c>
      <c r="F206" s="666"/>
    </row>
    <row r="207" spans="1:6" ht="123" customHeight="1">
      <c r="A207" s="664" t="s">
        <v>42</v>
      </c>
      <c r="B207" s="663" t="s">
        <v>2064</v>
      </c>
      <c r="C207" s="651" t="s">
        <v>2065</v>
      </c>
      <c r="D207" s="651" t="s">
        <v>2066</v>
      </c>
      <c r="E207" s="651" t="s">
        <v>2067</v>
      </c>
      <c r="F207" s="651"/>
    </row>
    <row r="208" spans="1:6" ht="132">
      <c r="A208" s="664" t="s">
        <v>70</v>
      </c>
      <c r="B208" s="651" t="s">
        <v>2068</v>
      </c>
      <c r="C208" s="651" t="s">
        <v>2069</v>
      </c>
      <c r="D208" s="651" t="s">
        <v>2070</v>
      </c>
      <c r="E208" s="651" t="s">
        <v>2071</v>
      </c>
      <c r="F208" s="651"/>
    </row>
    <row r="209" spans="1:6" ht="24">
      <c r="A209" s="664" t="s">
        <v>71</v>
      </c>
      <c r="B209" s="712" t="s">
        <v>2072</v>
      </c>
      <c r="C209" s="706"/>
      <c r="D209" s="651" t="s">
        <v>2006</v>
      </c>
      <c r="E209" s="707" t="s">
        <v>2073</v>
      </c>
      <c r="F209" s="651" t="s">
        <v>2074</v>
      </c>
    </row>
    <row r="210" spans="1:6" ht="12">
      <c r="A210" s="664" t="s">
        <v>72</v>
      </c>
      <c r="B210" s="712" t="s">
        <v>2075</v>
      </c>
      <c r="C210" s="706"/>
      <c r="D210" s="651" t="s">
        <v>2006</v>
      </c>
      <c r="E210" s="651" t="s">
        <v>2076</v>
      </c>
      <c r="F210" s="651"/>
    </row>
    <row r="211" spans="1:6" ht="12">
      <c r="A211" s="664" t="s">
        <v>320</v>
      </c>
      <c r="B211" s="663" t="s">
        <v>2077</v>
      </c>
      <c r="C211" s="706"/>
      <c r="D211" s="651"/>
      <c r="E211" s="658" t="s">
        <v>2078</v>
      </c>
      <c r="F211" s="651"/>
    </row>
    <row r="212" spans="1:6" ht="24">
      <c r="A212" s="664" t="s">
        <v>322</v>
      </c>
      <c r="B212" s="663" t="s">
        <v>2079</v>
      </c>
      <c r="C212" s="706"/>
      <c r="D212" s="651"/>
      <c r="E212" s="658" t="s">
        <v>2078</v>
      </c>
      <c r="F212" s="651"/>
    </row>
    <row r="213" spans="1:6" ht="12">
      <c r="A213" s="647"/>
      <c r="B213" s="665"/>
      <c r="C213" s="706"/>
      <c r="D213" s="651"/>
      <c r="E213" s="706"/>
      <c r="F213" s="651"/>
    </row>
    <row r="214" spans="1:6" ht="12">
      <c r="A214" s="632" t="s">
        <v>440</v>
      </c>
      <c r="B214" s="644" t="s">
        <v>47</v>
      </c>
      <c r="C214" s="706"/>
      <c r="D214" s="651"/>
      <c r="E214" s="706"/>
      <c r="F214" s="651"/>
    </row>
    <row r="215" spans="1:6" ht="12">
      <c r="A215" s="632" t="s">
        <v>491</v>
      </c>
      <c r="B215" s="633" t="s">
        <v>7</v>
      </c>
      <c r="C215" s="706"/>
      <c r="D215" s="651"/>
      <c r="E215" s="706"/>
      <c r="F215" s="651"/>
    </row>
    <row r="216" spans="1:6" ht="12">
      <c r="A216" s="661" t="s">
        <v>35</v>
      </c>
      <c r="B216" s="662" t="s">
        <v>2080</v>
      </c>
      <c r="C216" s="651" t="s">
        <v>2081</v>
      </c>
      <c r="D216" s="651"/>
      <c r="E216" s="706"/>
      <c r="F216" s="651"/>
    </row>
    <row r="217" spans="1:6" ht="24">
      <c r="A217" s="661" t="s">
        <v>36</v>
      </c>
      <c r="B217" s="662" t="s">
        <v>2082</v>
      </c>
      <c r="C217" s="706"/>
      <c r="D217" s="651" t="s">
        <v>75</v>
      </c>
      <c r="E217" s="651" t="s">
        <v>2083</v>
      </c>
      <c r="F217" s="651" t="s">
        <v>2084</v>
      </c>
    </row>
    <row r="218" spans="1:6" ht="36">
      <c r="A218" s="661" t="s">
        <v>37</v>
      </c>
      <c r="B218" s="666" t="s">
        <v>2085</v>
      </c>
      <c r="C218" s="706"/>
      <c r="D218" s="651" t="s">
        <v>2086</v>
      </c>
      <c r="E218" s="651" t="s">
        <v>2087</v>
      </c>
      <c r="F218" s="651" t="s">
        <v>2088</v>
      </c>
    </row>
    <row r="219" spans="1:6" ht="12">
      <c r="A219" s="661" t="s">
        <v>38</v>
      </c>
      <c r="B219" s="662" t="s">
        <v>2089</v>
      </c>
      <c r="C219" s="706"/>
      <c r="D219" s="651" t="s">
        <v>75</v>
      </c>
      <c r="E219" s="651" t="s">
        <v>2090</v>
      </c>
      <c r="F219" s="651"/>
    </row>
    <row r="220" spans="1:6" ht="36">
      <c r="A220" s="661" t="s">
        <v>39</v>
      </c>
      <c r="B220" s="712" t="s">
        <v>2091</v>
      </c>
      <c r="C220" s="712"/>
      <c r="D220" s="651" t="s">
        <v>2086</v>
      </c>
      <c r="E220" s="651" t="s">
        <v>2092</v>
      </c>
      <c r="F220" s="651" t="s">
        <v>2093</v>
      </c>
    </row>
    <row r="221" spans="1:6" ht="36">
      <c r="A221" s="661" t="s">
        <v>40</v>
      </c>
      <c r="B221" s="666" t="s">
        <v>2094</v>
      </c>
      <c r="C221" s="706"/>
      <c r="D221" s="651" t="s">
        <v>2086</v>
      </c>
      <c r="E221" s="651" t="s">
        <v>2095</v>
      </c>
      <c r="F221" s="651" t="s">
        <v>2088</v>
      </c>
    </row>
    <row r="222" spans="1:6" ht="12">
      <c r="A222" s="647"/>
      <c r="B222" s="712"/>
      <c r="C222" s="706"/>
      <c r="D222" s="651"/>
      <c r="E222" s="706"/>
      <c r="F222" s="651"/>
    </row>
    <row r="223" spans="1:6" ht="12">
      <c r="A223" s="636" t="s">
        <v>492</v>
      </c>
      <c r="B223" s="711" t="s">
        <v>1397</v>
      </c>
      <c r="C223" s="655"/>
      <c r="D223" s="655"/>
      <c r="E223" s="655"/>
      <c r="F223" s="655"/>
    </row>
    <row r="224" spans="1:6" ht="12">
      <c r="A224" s="661" t="s">
        <v>35</v>
      </c>
      <c r="B224" s="662" t="s">
        <v>2096</v>
      </c>
      <c r="C224" s="651" t="s">
        <v>2081</v>
      </c>
      <c r="D224" s="651"/>
      <c r="E224" s="706"/>
      <c r="F224" s="651"/>
    </row>
    <row r="225" spans="1:6" ht="24">
      <c r="A225" s="661" t="s">
        <v>36</v>
      </c>
      <c r="B225" s="667" t="s">
        <v>2097</v>
      </c>
      <c r="C225" s="706"/>
      <c r="D225" s="651"/>
      <c r="E225" s="651" t="s">
        <v>2083</v>
      </c>
      <c r="F225" s="651" t="s">
        <v>2084</v>
      </c>
    </row>
    <row r="226" spans="1:6" ht="36">
      <c r="A226" s="661" t="s">
        <v>37</v>
      </c>
      <c r="B226" s="667" t="s">
        <v>2098</v>
      </c>
      <c r="C226" s="706"/>
      <c r="D226" s="651" t="s">
        <v>2086</v>
      </c>
      <c r="E226" s="651" t="s">
        <v>2087</v>
      </c>
      <c r="F226" s="651" t="s">
        <v>2088</v>
      </c>
    </row>
    <row r="227" spans="1:6" ht="36">
      <c r="A227" s="661" t="s">
        <v>38</v>
      </c>
      <c r="B227" s="712" t="s">
        <v>2099</v>
      </c>
      <c r="C227" s="712"/>
      <c r="D227" s="651" t="s">
        <v>2086</v>
      </c>
      <c r="E227" s="651" t="s">
        <v>2092</v>
      </c>
      <c r="F227" s="651" t="s">
        <v>2093</v>
      </c>
    </row>
    <row r="228" spans="1:6" ht="12">
      <c r="A228" s="661" t="s">
        <v>39</v>
      </c>
      <c r="B228" s="662" t="s">
        <v>2089</v>
      </c>
      <c r="C228" s="706"/>
      <c r="D228" s="651" t="s">
        <v>75</v>
      </c>
      <c r="E228" s="651" t="s">
        <v>2090</v>
      </c>
      <c r="F228" s="651"/>
    </row>
    <row r="229" spans="1:6" ht="24">
      <c r="A229" s="661" t="s">
        <v>40</v>
      </c>
      <c r="B229" s="666" t="s">
        <v>2100</v>
      </c>
      <c r="C229" s="706"/>
      <c r="D229" s="651" t="s">
        <v>2086</v>
      </c>
      <c r="E229" s="706"/>
      <c r="F229" s="651"/>
    </row>
    <row r="230" spans="1:6" ht="36">
      <c r="A230" s="661" t="s">
        <v>41</v>
      </c>
      <c r="B230" s="667" t="s">
        <v>2101</v>
      </c>
      <c r="C230" s="706"/>
      <c r="D230" s="651" t="s">
        <v>2086</v>
      </c>
      <c r="E230" s="651" t="s">
        <v>2102</v>
      </c>
      <c r="F230" s="651" t="s">
        <v>2088</v>
      </c>
    </row>
    <row r="231" spans="1:6" ht="12">
      <c r="A231" s="650"/>
      <c r="B231" s="706"/>
      <c r="C231" s="706"/>
      <c r="D231" s="651"/>
      <c r="E231" s="706"/>
      <c r="F231" s="651"/>
    </row>
    <row r="232" spans="1:6" ht="12">
      <c r="A232" s="636" t="s">
        <v>493</v>
      </c>
      <c r="B232" s="711" t="s">
        <v>8</v>
      </c>
      <c r="C232" s="655"/>
      <c r="D232" s="655"/>
      <c r="E232" s="655"/>
      <c r="F232" s="655"/>
    </row>
    <row r="233" spans="1:6" ht="12">
      <c r="A233" s="661" t="s">
        <v>35</v>
      </c>
      <c r="B233" s="662" t="s">
        <v>2096</v>
      </c>
      <c r="C233" s="651" t="s">
        <v>2081</v>
      </c>
      <c r="D233" s="651"/>
      <c r="E233" s="706"/>
      <c r="F233" s="651"/>
    </row>
    <row r="234" spans="1:6" ht="24">
      <c r="A234" s="661" t="s">
        <v>36</v>
      </c>
      <c r="B234" s="667" t="s">
        <v>2097</v>
      </c>
      <c r="C234" s="706"/>
      <c r="D234" s="651"/>
      <c r="E234" s="651" t="s">
        <v>2083</v>
      </c>
      <c r="F234" s="651" t="s">
        <v>2084</v>
      </c>
    </row>
    <row r="235" spans="1:6" ht="36">
      <c r="A235" s="661" t="s">
        <v>37</v>
      </c>
      <c r="B235" s="667" t="s">
        <v>2098</v>
      </c>
      <c r="C235" s="706"/>
      <c r="D235" s="651" t="s">
        <v>2086</v>
      </c>
      <c r="E235" s="651" t="s">
        <v>2087</v>
      </c>
      <c r="F235" s="651" t="s">
        <v>2088</v>
      </c>
    </row>
    <row r="236" spans="1:6" ht="36">
      <c r="A236" s="661" t="s">
        <v>38</v>
      </c>
      <c r="B236" s="712" t="s">
        <v>2099</v>
      </c>
      <c r="C236" s="712"/>
      <c r="D236" s="651" t="s">
        <v>2086</v>
      </c>
      <c r="E236" s="651" t="s">
        <v>2092</v>
      </c>
      <c r="F236" s="651" t="s">
        <v>2093</v>
      </c>
    </row>
    <row r="237" spans="1:6" ht="12">
      <c r="A237" s="661" t="s">
        <v>39</v>
      </c>
      <c r="B237" s="662" t="s">
        <v>2089</v>
      </c>
      <c r="C237" s="706"/>
      <c r="D237" s="651" t="s">
        <v>75</v>
      </c>
      <c r="E237" s="651" t="s">
        <v>2090</v>
      </c>
      <c r="F237" s="651"/>
    </row>
    <row r="238" spans="1:6" ht="24">
      <c r="A238" s="661" t="s">
        <v>40</v>
      </c>
      <c r="B238" s="666" t="s">
        <v>2100</v>
      </c>
      <c r="C238" s="706"/>
      <c r="D238" s="651" t="s">
        <v>2086</v>
      </c>
      <c r="E238" s="706"/>
      <c r="F238" s="651"/>
    </row>
    <row r="239" spans="1:6" ht="36">
      <c r="A239" s="647" t="s">
        <v>41</v>
      </c>
      <c r="B239" s="667" t="s">
        <v>2103</v>
      </c>
      <c r="C239" s="706"/>
      <c r="D239" s="651" t="s">
        <v>2086</v>
      </c>
      <c r="E239" s="651" t="s">
        <v>2104</v>
      </c>
      <c r="F239" s="651" t="s">
        <v>2088</v>
      </c>
    </row>
    <row r="240" spans="1:6" ht="12">
      <c r="A240" s="650"/>
      <c r="B240" s="706"/>
      <c r="C240" s="706"/>
      <c r="D240" s="651"/>
      <c r="E240" s="706"/>
      <c r="F240" s="651"/>
    </row>
    <row r="241" spans="1:6" ht="12">
      <c r="A241" s="668" t="s">
        <v>624</v>
      </c>
      <c r="B241" s="713" t="s">
        <v>973</v>
      </c>
      <c r="C241" s="655"/>
      <c r="D241" s="655"/>
      <c r="E241" s="655"/>
      <c r="F241" s="655"/>
    </row>
    <row r="242" spans="1:6" ht="12">
      <c r="A242" s="661" t="s">
        <v>35</v>
      </c>
      <c r="B242" s="662" t="s">
        <v>2096</v>
      </c>
      <c r="C242" s="651" t="s">
        <v>2081</v>
      </c>
      <c r="D242" s="651"/>
      <c r="E242" s="706"/>
      <c r="F242" s="651"/>
    </row>
    <row r="243" spans="1:6" ht="24">
      <c r="A243" s="661" t="s">
        <v>36</v>
      </c>
      <c r="B243" s="667" t="s">
        <v>2097</v>
      </c>
      <c r="C243" s="706"/>
      <c r="D243" s="651"/>
      <c r="E243" s="651" t="s">
        <v>2083</v>
      </c>
      <c r="F243" s="651" t="s">
        <v>2084</v>
      </c>
    </row>
    <row r="244" spans="1:6" ht="36">
      <c r="A244" s="661" t="s">
        <v>37</v>
      </c>
      <c r="B244" s="667" t="s">
        <v>2098</v>
      </c>
      <c r="C244" s="706"/>
      <c r="D244" s="651" t="s">
        <v>2086</v>
      </c>
      <c r="E244" s="651" t="s">
        <v>2087</v>
      </c>
      <c r="F244" s="651" t="s">
        <v>2088</v>
      </c>
    </row>
    <row r="245" spans="1:6" ht="12">
      <c r="A245" s="661" t="s">
        <v>38</v>
      </c>
      <c r="B245" s="662" t="s">
        <v>2089</v>
      </c>
      <c r="C245" s="706"/>
      <c r="D245" s="651" t="s">
        <v>75</v>
      </c>
      <c r="E245" s="651" t="s">
        <v>2090</v>
      </c>
      <c r="F245" s="651"/>
    </row>
    <row r="246" spans="1:6" ht="36">
      <c r="A246" s="661" t="s">
        <v>39</v>
      </c>
      <c r="B246" s="712" t="s">
        <v>2099</v>
      </c>
      <c r="C246" s="712"/>
      <c r="D246" s="651" t="s">
        <v>2086</v>
      </c>
      <c r="E246" s="651" t="s">
        <v>2092</v>
      </c>
      <c r="F246" s="651" t="s">
        <v>2093</v>
      </c>
    </row>
    <row r="247" spans="1:6" ht="36">
      <c r="A247" s="661" t="s">
        <v>40</v>
      </c>
      <c r="B247" s="667" t="s">
        <v>2103</v>
      </c>
      <c r="C247" s="706"/>
      <c r="D247" s="651" t="s">
        <v>2086</v>
      </c>
      <c r="E247" s="651" t="s">
        <v>2105</v>
      </c>
      <c r="F247" s="651" t="s">
        <v>2088</v>
      </c>
    </row>
    <row r="248" spans="1:6" ht="12">
      <c r="A248" s="650"/>
      <c r="B248" s="706"/>
      <c r="C248" s="706"/>
      <c r="D248" s="651"/>
      <c r="E248" s="706"/>
      <c r="F248" s="651"/>
    </row>
    <row r="249" spans="1:6" ht="12">
      <c r="A249" s="636" t="s">
        <v>625</v>
      </c>
      <c r="B249" s="711" t="s">
        <v>1224</v>
      </c>
      <c r="C249" s="655"/>
      <c r="D249" s="655"/>
      <c r="E249" s="655"/>
      <c r="F249" s="655"/>
    </row>
    <row r="250" spans="1:6" ht="12">
      <c r="A250" s="661" t="s">
        <v>35</v>
      </c>
      <c r="B250" s="662" t="s">
        <v>2096</v>
      </c>
      <c r="C250" s="651" t="s">
        <v>2081</v>
      </c>
      <c r="D250" s="651"/>
      <c r="E250" s="706"/>
      <c r="F250" s="651"/>
    </row>
    <row r="251" spans="1:6" ht="24">
      <c r="A251" s="647" t="s">
        <v>36</v>
      </c>
      <c r="B251" s="667" t="s">
        <v>2097</v>
      </c>
      <c r="C251" s="706"/>
      <c r="D251" s="651"/>
      <c r="E251" s="651" t="s">
        <v>2083</v>
      </c>
      <c r="F251" s="651" t="s">
        <v>2084</v>
      </c>
    </row>
    <row r="252" spans="1:6" ht="36">
      <c r="A252" s="647" t="s">
        <v>37</v>
      </c>
      <c r="B252" s="667" t="s">
        <v>2098</v>
      </c>
      <c r="C252" s="706"/>
      <c r="D252" s="651" t="s">
        <v>2086</v>
      </c>
      <c r="E252" s="651" t="s">
        <v>2087</v>
      </c>
      <c r="F252" s="651" t="s">
        <v>2088</v>
      </c>
    </row>
    <row r="253" spans="1:6" ht="36">
      <c r="A253" s="661" t="s">
        <v>38</v>
      </c>
      <c r="B253" s="712" t="s">
        <v>2099</v>
      </c>
      <c r="C253" s="712"/>
      <c r="D253" s="651" t="s">
        <v>2086</v>
      </c>
      <c r="E253" s="651" t="s">
        <v>2092</v>
      </c>
      <c r="F253" s="651" t="s">
        <v>2093</v>
      </c>
    </row>
    <row r="254" spans="1:6" ht="12">
      <c r="A254" s="661" t="s">
        <v>39</v>
      </c>
      <c r="B254" s="662" t="s">
        <v>2089</v>
      </c>
      <c r="C254" s="706"/>
      <c r="D254" s="651" t="s">
        <v>75</v>
      </c>
      <c r="E254" s="651" t="s">
        <v>2090</v>
      </c>
      <c r="F254" s="651"/>
    </row>
    <row r="255" spans="1:6" ht="24">
      <c r="A255" s="661" t="s">
        <v>40</v>
      </c>
      <c r="B255" s="666" t="s">
        <v>2100</v>
      </c>
      <c r="C255" s="706" t="s">
        <v>2329</v>
      </c>
      <c r="D255" s="651" t="s">
        <v>2086</v>
      </c>
      <c r="E255" s="706"/>
      <c r="F255" s="651"/>
    </row>
    <row r="256" spans="1:6" ht="36">
      <c r="A256" s="647" t="s">
        <v>41</v>
      </c>
      <c r="B256" s="667" t="s">
        <v>2103</v>
      </c>
      <c r="C256" s="706"/>
      <c r="D256" s="651" t="s">
        <v>2086</v>
      </c>
      <c r="E256" s="651" t="s">
        <v>2106</v>
      </c>
      <c r="F256" s="651" t="s">
        <v>2088</v>
      </c>
    </row>
    <row r="257" spans="1:6" ht="12">
      <c r="A257" s="650"/>
      <c r="B257" s="706"/>
      <c r="C257" s="706"/>
      <c r="D257" s="651"/>
      <c r="E257" s="706"/>
      <c r="F257" s="651"/>
    </row>
    <row r="258" spans="1:6" ht="12">
      <c r="A258" s="636" t="s">
        <v>626</v>
      </c>
      <c r="B258" s="711" t="s">
        <v>310</v>
      </c>
      <c r="C258" s="655"/>
      <c r="D258" s="655"/>
      <c r="E258" s="655"/>
      <c r="F258" s="655"/>
    </row>
    <row r="259" spans="1:6" ht="24">
      <c r="A259" s="661" t="s">
        <v>35</v>
      </c>
      <c r="B259" s="666" t="s">
        <v>2107</v>
      </c>
      <c r="C259" s="706"/>
      <c r="D259" s="651" t="s">
        <v>75</v>
      </c>
      <c r="E259" s="706"/>
      <c r="F259" s="651"/>
    </row>
    <row r="260" spans="1:6" ht="24">
      <c r="A260" s="661" t="s">
        <v>36</v>
      </c>
      <c r="B260" s="666" t="s">
        <v>2108</v>
      </c>
      <c r="C260" s="706"/>
      <c r="D260" s="651" t="s">
        <v>75</v>
      </c>
      <c r="E260" s="651" t="s">
        <v>2083</v>
      </c>
      <c r="F260" s="651" t="s">
        <v>2109</v>
      </c>
    </row>
    <row r="261" spans="1:6" ht="48">
      <c r="A261" s="661" t="s">
        <v>37</v>
      </c>
      <c r="B261" s="666" t="s">
        <v>2110</v>
      </c>
      <c r="C261" s="706"/>
      <c r="D261" s="651" t="s">
        <v>2086</v>
      </c>
      <c r="E261" s="651" t="s">
        <v>2111</v>
      </c>
      <c r="F261" s="651" t="s">
        <v>2112</v>
      </c>
    </row>
    <row r="262" spans="1:6" ht="48">
      <c r="A262" s="661" t="s">
        <v>38</v>
      </c>
      <c r="B262" s="666" t="s">
        <v>2113</v>
      </c>
      <c r="C262" s="706"/>
      <c r="D262" s="651" t="s">
        <v>2086</v>
      </c>
      <c r="E262" s="651" t="s">
        <v>2114</v>
      </c>
      <c r="F262" s="651" t="s">
        <v>2093</v>
      </c>
    </row>
    <row r="263" spans="1:6" ht="12">
      <c r="A263" s="661" t="s">
        <v>39</v>
      </c>
      <c r="B263" s="666" t="s">
        <v>2115</v>
      </c>
      <c r="C263" s="706"/>
      <c r="D263" s="651" t="s">
        <v>75</v>
      </c>
      <c r="E263" s="651" t="s">
        <v>2116</v>
      </c>
      <c r="F263" s="651" t="s">
        <v>2117</v>
      </c>
    </row>
    <row r="264" spans="1:6" ht="36">
      <c r="A264" s="669" t="s">
        <v>40</v>
      </c>
      <c r="B264" s="666" t="s">
        <v>2118</v>
      </c>
      <c r="C264" s="706"/>
      <c r="D264" s="651" t="s">
        <v>2086</v>
      </c>
      <c r="E264" s="651" t="s">
        <v>2119</v>
      </c>
      <c r="F264" s="651" t="s">
        <v>2120</v>
      </c>
    </row>
    <row r="265" spans="1:6" ht="12">
      <c r="A265" s="636"/>
      <c r="B265" s="711" t="s">
        <v>432</v>
      </c>
      <c r="C265" s="655"/>
      <c r="D265" s="655"/>
      <c r="E265" s="655"/>
      <c r="F265" s="655"/>
    </row>
    <row r="266" spans="1:6" ht="48">
      <c r="A266" s="661" t="s">
        <v>41</v>
      </c>
      <c r="B266" s="666" t="s">
        <v>2121</v>
      </c>
      <c r="C266" s="706"/>
      <c r="D266" s="651" t="s">
        <v>2086</v>
      </c>
      <c r="E266" s="707" t="s">
        <v>2122</v>
      </c>
      <c r="F266" s="707" t="s">
        <v>2123</v>
      </c>
    </row>
    <row r="267" spans="1:6" ht="48">
      <c r="A267" s="661" t="s">
        <v>42</v>
      </c>
      <c r="B267" s="666" t="s">
        <v>2124</v>
      </c>
      <c r="C267" s="706"/>
      <c r="D267" s="651" t="s">
        <v>2086</v>
      </c>
      <c r="E267" s="707" t="s">
        <v>2125</v>
      </c>
      <c r="F267" s="707" t="s">
        <v>2123</v>
      </c>
    </row>
    <row r="268" spans="1:6" ht="48">
      <c r="A268" s="661" t="s">
        <v>70</v>
      </c>
      <c r="B268" s="666" t="s">
        <v>2126</v>
      </c>
      <c r="C268" s="706"/>
      <c r="D268" s="651" t="s">
        <v>2086</v>
      </c>
      <c r="E268" s="707" t="s">
        <v>2125</v>
      </c>
      <c r="F268" s="707" t="s">
        <v>2123</v>
      </c>
    </row>
    <row r="269" spans="1:6" ht="48">
      <c r="A269" s="661" t="s">
        <v>71</v>
      </c>
      <c r="B269" s="666" t="s">
        <v>2127</v>
      </c>
      <c r="C269" s="706"/>
      <c r="D269" s="651" t="s">
        <v>2086</v>
      </c>
      <c r="E269" s="707" t="s">
        <v>2125</v>
      </c>
      <c r="F269" s="707" t="s">
        <v>2123</v>
      </c>
    </row>
    <row r="270" spans="1:6" ht="12">
      <c r="A270" s="670"/>
      <c r="B270" s="711" t="s">
        <v>321</v>
      </c>
      <c r="C270" s="655"/>
      <c r="D270" s="655"/>
      <c r="E270" s="655"/>
      <c r="F270" s="655"/>
    </row>
    <row r="271" spans="1:6" ht="24">
      <c r="A271" s="661" t="s">
        <v>72</v>
      </c>
      <c r="B271" s="666" t="s">
        <v>2128</v>
      </c>
      <c r="C271" s="706"/>
      <c r="D271" s="651" t="s">
        <v>2086</v>
      </c>
      <c r="E271" s="707" t="s">
        <v>2315</v>
      </c>
      <c r="F271" s="707" t="s">
        <v>2023</v>
      </c>
    </row>
    <row r="272" spans="1:6" ht="24">
      <c r="A272" s="661" t="s">
        <v>320</v>
      </c>
      <c r="B272" s="666" t="s">
        <v>2129</v>
      </c>
      <c r="C272" s="706"/>
      <c r="D272" s="651" t="s">
        <v>2086</v>
      </c>
      <c r="E272" s="707" t="s">
        <v>2315</v>
      </c>
      <c r="F272" s="707" t="s">
        <v>2025</v>
      </c>
    </row>
    <row r="273" spans="1:6" ht="24">
      <c r="A273" s="661" t="s">
        <v>322</v>
      </c>
      <c r="B273" s="666" t="s">
        <v>2130</v>
      </c>
      <c r="C273" s="706"/>
      <c r="D273" s="651" t="s">
        <v>2086</v>
      </c>
      <c r="E273" s="707" t="s">
        <v>2052</v>
      </c>
      <c r="F273" s="707" t="s">
        <v>2025</v>
      </c>
    </row>
    <row r="274" spans="1:6" ht="24">
      <c r="A274" s="661" t="s">
        <v>324</v>
      </c>
      <c r="B274" s="666" t="s">
        <v>2131</v>
      </c>
      <c r="C274" s="706"/>
      <c r="D274" s="651" t="s">
        <v>2086</v>
      </c>
      <c r="E274" s="707" t="s">
        <v>2315</v>
      </c>
      <c r="F274" s="707" t="s">
        <v>2316</v>
      </c>
    </row>
    <row r="275" spans="1:6" ht="12">
      <c r="A275" s="670"/>
      <c r="B275" s="711" t="s">
        <v>331</v>
      </c>
      <c r="C275" s="655"/>
      <c r="D275" s="655"/>
      <c r="E275" s="655"/>
      <c r="F275" s="655"/>
    </row>
    <row r="276" spans="1:6" ht="24">
      <c r="A276" s="661" t="s">
        <v>326</v>
      </c>
      <c r="B276" s="666" t="s">
        <v>2132</v>
      </c>
      <c r="C276" s="706"/>
      <c r="D276" s="651" t="s">
        <v>2086</v>
      </c>
      <c r="E276" s="707" t="s">
        <v>2315</v>
      </c>
      <c r="F276" s="707" t="s">
        <v>2023</v>
      </c>
    </row>
    <row r="277" spans="1:6" ht="24">
      <c r="A277" s="661" t="s">
        <v>328</v>
      </c>
      <c r="B277" s="666" t="s">
        <v>2133</v>
      </c>
      <c r="C277" s="706"/>
      <c r="D277" s="651" t="s">
        <v>2086</v>
      </c>
      <c r="E277" s="707" t="s">
        <v>2315</v>
      </c>
      <c r="F277" s="707" t="s">
        <v>2025</v>
      </c>
    </row>
    <row r="278" spans="1:6" ht="24">
      <c r="A278" s="661" t="s">
        <v>330</v>
      </c>
      <c r="B278" s="666" t="s">
        <v>2134</v>
      </c>
      <c r="C278" s="706"/>
      <c r="D278" s="651" t="s">
        <v>2086</v>
      </c>
      <c r="E278" s="707" t="s">
        <v>2052</v>
      </c>
      <c r="F278" s="707" t="s">
        <v>2025</v>
      </c>
    </row>
    <row r="279" spans="1:6" ht="24">
      <c r="A279" s="661" t="s">
        <v>332</v>
      </c>
      <c r="B279" s="666" t="s">
        <v>2131</v>
      </c>
      <c r="C279" s="706"/>
      <c r="D279" s="651" t="s">
        <v>2086</v>
      </c>
      <c r="E279" s="707" t="s">
        <v>2315</v>
      </c>
      <c r="F279" s="707" t="s">
        <v>2316</v>
      </c>
    </row>
    <row r="280" spans="1:6" ht="12">
      <c r="A280" s="650"/>
      <c r="B280" s="706"/>
      <c r="C280" s="706"/>
      <c r="D280" s="651"/>
      <c r="E280" s="706"/>
      <c r="F280" s="651"/>
    </row>
    <row r="281" spans="1:6" ht="12">
      <c r="A281" s="636" t="s">
        <v>1111</v>
      </c>
      <c r="B281" s="711" t="s">
        <v>335</v>
      </c>
      <c r="C281" s="655"/>
      <c r="D281" s="655"/>
      <c r="E281" s="655"/>
      <c r="F281" s="655"/>
    </row>
    <row r="282" spans="1:6" ht="24">
      <c r="A282" s="661" t="s">
        <v>35</v>
      </c>
      <c r="B282" s="666" t="s">
        <v>2107</v>
      </c>
      <c r="C282" s="706"/>
      <c r="D282" s="651" t="s">
        <v>75</v>
      </c>
      <c r="E282" s="651"/>
      <c r="F282" s="651"/>
    </row>
    <row r="283" spans="1:6" ht="24">
      <c r="A283" s="661" t="s">
        <v>36</v>
      </c>
      <c r="B283" s="666" t="s">
        <v>2108</v>
      </c>
      <c r="C283" s="706"/>
      <c r="D283" s="651" t="s">
        <v>75</v>
      </c>
      <c r="E283" s="651" t="s">
        <v>2083</v>
      </c>
      <c r="F283" s="651" t="s">
        <v>2109</v>
      </c>
    </row>
    <row r="284" spans="1:6" ht="48">
      <c r="A284" s="661" t="s">
        <v>37</v>
      </c>
      <c r="B284" s="666" t="s">
        <v>2110</v>
      </c>
      <c r="C284" s="706"/>
      <c r="D284" s="651" t="s">
        <v>2086</v>
      </c>
      <c r="E284" s="651" t="s">
        <v>2111</v>
      </c>
      <c r="F284" s="651" t="s">
        <v>2112</v>
      </c>
    </row>
    <row r="285" spans="1:6" ht="48">
      <c r="A285" s="661" t="s">
        <v>38</v>
      </c>
      <c r="B285" s="666" t="s">
        <v>2113</v>
      </c>
      <c r="C285" s="706"/>
      <c r="D285" s="651" t="s">
        <v>2086</v>
      </c>
      <c r="E285" s="651" t="s">
        <v>2114</v>
      </c>
      <c r="F285" s="651" t="s">
        <v>2093</v>
      </c>
    </row>
    <row r="286" spans="1:6" ht="12">
      <c r="A286" s="661" t="s">
        <v>39</v>
      </c>
      <c r="B286" s="666" t="s">
        <v>2115</v>
      </c>
      <c r="C286" s="706"/>
      <c r="D286" s="651" t="s">
        <v>75</v>
      </c>
      <c r="E286" s="651" t="s">
        <v>2116</v>
      </c>
      <c r="F286" s="651" t="s">
        <v>2117</v>
      </c>
    </row>
    <row r="287" spans="1:6" ht="36">
      <c r="A287" s="669" t="s">
        <v>40</v>
      </c>
      <c r="B287" s="666" t="s">
        <v>2118</v>
      </c>
      <c r="C287" s="706"/>
      <c r="D287" s="651" t="s">
        <v>2086</v>
      </c>
      <c r="E287" s="651" t="s">
        <v>2119</v>
      </c>
      <c r="F287" s="651" t="s">
        <v>2120</v>
      </c>
    </row>
    <row r="288" spans="1:6" ht="12">
      <c r="A288" s="636"/>
      <c r="B288" s="711" t="s">
        <v>432</v>
      </c>
      <c r="C288" s="655"/>
      <c r="D288" s="655"/>
      <c r="E288" s="655"/>
      <c r="F288" s="655"/>
    </row>
    <row r="289" spans="1:6" ht="48">
      <c r="A289" s="661" t="s">
        <v>41</v>
      </c>
      <c r="B289" s="666" t="s">
        <v>2121</v>
      </c>
      <c r="C289" s="706"/>
      <c r="D289" s="651" t="s">
        <v>2086</v>
      </c>
      <c r="E289" s="707" t="s">
        <v>2122</v>
      </c>
      <c r="F289" s="707" t="s">
        <v>2123</v>
      </c>
    </row>
    <row r="290" spans="1:6" ht="48">
      <c r="A290" s="661" t="s">
        <v>42</v>
      </c>
      <c r="B290" s="666" t="s">
        <v>2124</v>
      </c>
      <c r="C290" s="706"/>
      <c r="D290" s="651" t="s">
        <v>2086</v>
      </c>
      <c r="E290" s="707" t="s">
        <v>2125</v>
      </c>
      <c r="F290" s="707" t="s">
        <v>2123</v>
      </c>
    </row>
    <row r="291" spans="1:6" ht="48">
      <c r="A291" s="661" t="s">
        <v>70</v>
      </c>
      <c r="B291" s="666" t="s">
        <v>2126</v>
      </c>
      <c r="C291" s="706"/>
      <c r="D291" s="651" t="s">
        <v>2086</v>
      </c>
      <c r="E291" s="707" t="s">
        <v>2125</v>
      </c>
      <c r="F291" s="707" t="s">
        <v>2123</v>
      </c>
    </row>
    <row r="292" spans="1:6" ht="48">
      <c r="A292" s="661" t="s">
        <v>71</v>
      </c>
      <c r="B292" s="666" t="s">
        <v>2127</v>
      </c>
      <c r="C292" s="706"/>
      <c r="D292" s="651" t="s">
        <v>2086</v>
      </c>
      <c r="E292" s="707" t="s">
        <v>2125</v>
      </c>
      <c r="F292" s="707" t="s">
        <v>2123</v>
      </c>
    </row>
    <row r="293" spans="1:6" ht="12">
      <c r="A293" s="670"/>
      <c r="B293" s="711" t="s">
        <v>321</v>
      </c>
      <c r="C293" s="655"/>
      <c r="D293" s="655"/>
      <c r="E293" s="655"/>
      <c r="F293" s="655"/>
    </row>
    <row r="294" spans="1:6" ht="42.75" customHeight="1">
      <c r="A294" s="661" t="s">
        <v>72</v>
      </c>
      <c r="B294" s="663" t="s">
        <v>323</v>
      </c>
      <c r="C294" s="706"/>
      <c r="D294" s="651" t="s">
        <v>2086</v>
      </c>
      <c r="E294" s="707" t="s">
        <v>2315</v>
      </c>
      <c r="F294" s="707" t="s">
        <v>2023</v>
      </c>
    </row>
    <row r="295" spans="1:6" ht="24">
      <c r="A295" s="661" t="s">
        <v>320</v>
      </c>
      <c r="B295" s="663" t="s">
        <v>325</v>
      </c>
      <c r="C295" s="706"/>
      <c r="D295" s="651" t="s">
        <v>2086</v>
      </c>
      <c r="E295" s="707" t="s">
        <v>2315</v>
      </c>
      <c r="F295" s="707" t="s">
        <v>2025</v>
      </c>
    </row>
    <row r="296" spans="1:6" ht="24">
      <c r="A296" s="661" t="s">
        <v>322</v>
      </c>
      <c r="B296" s="663" t="s">
        <v>327</v>
      </c>
      <c r="C296" s="706"/>
      <c r="D296" s="651" t="s">
        <v>2086</v>
      </c>
      <c r="E296" s="707" t="s">
        <v>2052</v>
      </c>
      <c r="F296" s="707" t="s">
        <v>2025</v>
      </c>
    </row>
    <row r="297" spans="1:6" ht="24">
      <c r="A297" s="661" t="s">
        <v>324</v>
      </c>
      <c r="B297" s="663" t="s">
        <v>329</v>
      </c>
      <c r="C297" s="706"/>
      <c r="D297" s="651" t="s">
        <v>2086</v>
      </c>
      <c r="E297" s="707" t="s">
        <v>2315</v>
      </c>
      <c r="F297" s="707" t="s">
        <v>2316</v>
      </c>
    </row>
    <row r="298" spans="1:6" ht="12">
      <c r="A298" s="670"/>
      <c r="B298" s="711" t="s">
        <v>331</v>
      </c>
      <c r="C298" s="655"/>
      <c r="D298" s="655"/>
      <c r="E298" s="655"/>
      <c r="F298" s="655"/>
    </row>
    <row r="299" spans="1:6" ht="24">
      <c r="A299" s="661" t="s">
        <v>326</v>
      </c>
      <c r="B299" s="663" t="s">
        <v>323</v>
      </c>
      <c r="C299" s="706"/>
      <c r="D299" s="651" t="s">
        <v>2086</v>
      </c>
      <c r="E299" s="707" t="s">
        <v>2315</v>
      </c>
      <c r="F299" s="707" t="s">
        <v>2023</v>
      </c>
    </row>
    <row r="300" spans="1:6" ht="24">
      <c r="A300" s="661" t="s">
        <v>328</v>
      </c>
      <c r="B300" s="663" t="s">
        <v>325</v>
      </c>
      <c r="C300" s="706"/>
      <c r="D300" s="651" t="s">
        <v>2086</v>
      </c>
      <c r="E300" s="707" t="s">
        <v>2315</v>
      </c>
      <c r="F300" s="707" t="s">
        <v>2025</v>
      </c>
    </row>
    <row r="301" spans="1:6" ht="24">
      <c r="A301" s="661" t="s">
        <v>330</v>
      </c>
      <c r="B301" s="663" t="s">
        <v>327</v>
      </c>
      <c r="C301" s="706"/>
      <c r="D301" s="651" t="s">
        <v>2086</v>
      </c>
      <c r="E301" s="707" t="s">
        <v>2052</v>
      </c>
      <c r="F301" s="707" t="s">
        <v>2025</v>
      </c>
    </row>
    <row r="302" spans="1:6" ht="24">
      <c r="A302" s="661" t="s">
        <v>332</v>
      </c>
      <c r="B302" s="663" t="s">
        <v>329</v>
      </c>
      <c r="C302" s="706"/>
      <c r="D302" s="651" t="s">
        <v>2086</v>
      </c>
      <c r="E302" s="707" t="s">
        <v>2315</v>
      </c>
      <c r="F302" s="707" t="s">
        <v>2316</v>
      </c>
    </row>
    <row r="303" spans="1:6" ht="12">
      <c r="A303" s="647"/>
      <c r="B303" s="640"/>
      <c r="C303" s="706"/>
      <c r="D303" s="651"/>
      <c r="E303" s="706"/>
      <c r="F303" s="651"/>
    </row>
    <row r="304" spans="1:6" ht="12">
      <c r="A304" s="648" t="s">
        <v>29</v>
      </c>
      <c r="B304" s="655" t="s">
        <v>2135</v>
      </c>
      <c r="C304" s="655"/>
      <c r="D304" s="655"/>
      <c r="E304" s="655"/>
      <c r="F304" s="655"/>
    </row>
    <row r="305" spans="1:6" ht="48">
      <c r="A305" s="671" t="s">
        <v>2136</v>
      </c>
      <c r="B305" s="672" t="s">
        <v>2137</v>
      </c>
      <c r="C305" s="706"/>
      <c r="D305" s="651"/>
      <c r="E305" s="706"/>
      <c r="F305" s="651"/>
    </row>
    <row r="306" spans="1:6" ht="24">
      <c r="A306" s="650" t="s">
        <v>35</v>
      </c>
      <c r="B306" s="673" t="s">
        <v>2221</v>
      </c>
      <c r="C306" s="706"/>
      <c r="D306" s="666" t="s">
        <v>75</v>
      </c>
      <c r="E306" s="651" t="s">
        <v>1995</v>
      </c>
      <c r="F306" s="651"/>
    </row>
    <row r="307" spans="1:6" ht="103.5" customHeight="1">
      <c r="A307" s="650" t="s">
        <v>36</v>
      </c>
      <c r="B307" s="673" t="s">
        <v>2222</v>
      </c>
      <c r="C307" s="666" t="s">
        <v>2138</v>
      </c>
      <c r="D307" s="666" t="s">
        <v>2139</v>
      </c>
      <c r="E307" s="666" t="s">
        <v>2140</v>
      </c>
      <c r="F307" s="666" t="s">
        <v>2141</v>
      </c>
    </row>
    <row r="308" spans="1:6" ht="24">
      <c r="A308" s="650" t="s">
        <v>37</v>
      </c>
      <c r="B308" s="666" t="s">
        <v>2142</v>
      </c>
      <c r="C308" s="666"/>
      <c r="D308" s="666" t="s">
        <v>2139</v>
      </c>
      <c r="E308" s="666" t="s">
        <v>2143</v>
      </c>
      <c r="F308" s="666" t="s">
        <v>2144</v>
      </c>
    </row>
    <row r="309" spans="1:6" ht="48">
      <c r="A309" s="650" t="s">
        <v>38</v>
      </c>
      <c r="B309" s="660" t="s">
        <v>2145</v>
      </c>
      <c r="C309" s="666"/>
      <c r="D309" s="666" t="s">
        <v>2146</v>
      </c>
      <c r="E309" s="666" t="s">
        <v>2147</v>
      </c>
      <c r="F309" s="666" t="s">
        <v>2141</v>
      </c>
    </row>
    <row r="310" spans="1:6" ht="24">
      <c r="A310" s="650" t="s">
        <v>39</v>
      </c>
      <c r="B310" s="660" t="s">
        <v>2148</v>
      </c>
      <c r="C310" s="706"/>
      <c r="D310" s="666" t="s">
        <v>2146</v>
      </c>
      <c r="E310" s="666" t="s">
        <v>2149</v>
      </c>
      <c r="F310" s="651"/>
    </row>
    <row r="311" spans="1:6" ht="24">
      <c r="A311" s="650" t="s">
        <v>40</v>
      </c>
      <c r="B311" s="660" t="s">
        <v>2150</v>
      </c>
      <c r="C311" s="706"/>
      <c r="D311" s="666" t="s">
        <v>2151</v>
      </c>
      <c r="E311" s="666" t="s">
        <v>2149</v>
      </c>
      <c r="F311" s="651"/>
    </row>
    <row r="312" spans="1:6" ht="24">
      <c r="A312" s="650" t="s">
        <v>41</v>
      </c>
      <c r="B312" s="660" t="s">
        <v>2152</v>
      </c>
      <c r="C312" s="706"/>
      <c r="D312" s="666" t="s">
        <v>2151</v>
      </c>
      <c r="E312" s="666" t="s">
        <v>2149</v>
      </c>
      <c r="F312" s="651"/>
    </row>
    <row r="313" spans="1:6" ht="24">
      <c r="A313" s="650" t="s">
        <v>42</v>
      </c>
      <c r="B313" s="660" t="s">
        <v>2153</v>
      </c>
      <c r="C313" s="706"/>
      <c r="D313" s="666" t="s">
        <v>2151</v>
      </c>
      <c r="E313" s="666" t="s">
        <v>2149</v>
      </c>
      <c r="F313" s="651"/>
    </row>
    <row r="314" spans="1:6" ht="12">
      <c r="A314" s="647"/>
      <c r="B314" s="712"/>
      <c r="C314" s="706"/>
      <c r="D314" s="651"/>
      <c r="E314" s="706"/>
      <c r="F314" s="651"/>
    </row>
    <row r="315" spans="1:6" ht="12">
      <c r="A315" s="648" t="s">
        <v>541</v>
      </c>
      <c r="B315" s="655" t="s">
        <v>2154</v>
      </c>
      <c r="C315" s="655"/>
      <c r="D315" s="655"/>
      <c r="E315" s="655"/>
      <c r="F315" s="655"/>
    </row>
    <row r="316" spans="1:6" ht="24">
      <c r="A316" s="650" t="s">
        <v>35</v>
      </c>
      <c r="B316" s="673" t="s">
        <v>2223</v>
      </c>
      <c r="C316" s="706"/>
      <c r="D316" s="666" t="s">
        <v>2053</v>
      </c>
      <c r="E316" s="666" t="s">
        <v>1995</v>
      </c>
      <c r="F316" s="666"/>
    </row>
    <row r="317" spans="1:6" ht="98.25" customHeight="1">
      <c r="A317" s="650" t="s">
        <v>36</v>
      </c>
      <c r="B317" s="666" t="s">
        <v>2155</v>
      </c>
      <c r="C317" s="706"/>
      <c r="D317" s="666" t="s">
        <v>2139</v>
      </c>
      <c r="E317" s="666" t="s">
        <v>2140</v>
      </c>
      <c r="F317" s="666" t="s">
        <v>2141</v>
      </c>
    </row>
    <row r="318" spans="1:6" ht="24">
      <c r="A318" s="650" t="s">
        <v>37</v>
      </c>
      <c r="B318" s="660" t="s">
        <v>2148</v>
      </c>
      <c r="C318" s="706"/>
      <c r="D318" s="666" t="s">
        <v>2146</v>
      </c>
      <c r="E318" s="666" t="s">
        <v>2143</v>
      </c>
      <c r="F318" s="651"/>
    </row>
    <row r="319" spans="1:6" ht="24">
      <c r="A319" s="650" t="s">
        <v>38</v>
      </c>
      <c r="B319" s="660" t="s">
        <v>2150</v>
      </c>
      <c r="C319" s="706"/>
      <c r="D319" s="666" t="s">
        <v>2151</v>
      </c>
      <c r="E319" s="666" t="s">
        <v>2156</v>
      </c>
      <c r="F319" s="651"/>
    </row>
    <row r="320" spans="1:6" ht="24">
      <c r="A320" s="650"/>
      <c r="B320" s="660" t="s">
        <v>2152</v>
      </c>
      <c r="C320" s="706"/>
      <c r="D320" s="666" t="s">
        <v>2151</v>
      </c>
      <c r="E320" s="666" t="s">
        <v>2149</v>
      </c>
      <c r="F320" s="651"/>
    </row>
    <row r="321" spans="1:6" ht="24">
      <c r="A321" s="650" t="s">
        <v>39</v>
      </c>
      <c r="B321" s="660" t="s">
        <v>2153</v>
      </c>
      <c r="C321" s="706"/>
      <c r="D321" s="666" t="s">
        <v>2151</v>
      </c>
      <c r="E321" s="666" t="s">
        <v>2149</v>
      </c>
      <c r="F321" s="651"/>
    </row>
    <row r="322" spans="1:6" ht="12">
      <c r="A322" s="647"/>
      <c r="B322" s="640"/>
      <c r="C322" s="706"/>
      <c r="D322" s="651"/>
      <c r="E322" s="706"/>
      <c r="F322" s="651"/>
    </row>
    <row r="323" spans="1:6" ht="12">
      <c r="A323" s="645"/>
      <c r="B323" s="645"/>
      <c r="C323" s="706"/>
      <c r="D323" s="651"/>
      <c r="E323" s="706"/>
      <c r="F323" s="651"/>
    </row>
    <row r="324" spans="1:6" ht="12">
      <c r="A324" s="648" t="s">
        <v>30</v>
      </c>
      <c r="B324" s="655" t="s">
        <v>10</v>
      </c>
      <c r="C324" s="655"/>
      <c r="D324" s="655"/>
      <c r="E324" s="655"/>
      <c r="F324" s="655"/>
    </row>
    <row r="325" spans="1:6" ht="24">
      <c r="A325" s="674" t="s">
        <v>2157</v>
      </c>
      <c r="B325" s="675" t="s">
        <v>2158</v>
      </c>
      <c r="C325" s="655"/>
      <c r="D325" s="655"/>
      <c r="E325" s="655"/>
      <c r="F325" s="655"/>
    </row>
    <row r="326" spans="1:6" ht="24">
      <c r="A326" s="638" t="s">
        <v>35</v>
      </c>
      <c r="B326" s="640" t="s">
        <v>2221</v>
      </c>
      <c r="C326" s="706"/>
      <c r="D326" s="651" t="s">
        <v>75</v>
      </c>
      <c r="E326" s="651" t="s">
        <v>1995</v>
      </c>
      <c r="F326" s="651"/>
    </row>
    <row r="327" spans="1:6" ht="48">
      <c r="A327" s="638" t="s">
        <v>36</v>
      </c>
      <c r="B327" s="667" t="s">
        <v>2159</v>
      </c>
      <c r="C327" s="706"/>
      <c r="D327" s="651" t="s">
        <v>2160</v>
      </c>
      <c r="E327" s="651" t="s">
        <v>1944</v>
      </c>
      <c r="F327" s="651" t="s">
        <v>1945</v>
      </c>
    </row>
    <row r="328" spans="1:6" ht="24">
      <c r="A328" s="638" t="s">
        <v>37</v>
      </c>
      <c r="B328" s="667" t="s">
        <v>2161</v>
      </c>
      <c r="C328" s="706"/>
      <c r="D328" s="651" t="s">
        <v>2160</v>
      </c>
      <c r="E328" s="651" t="s">
        <v>2143</v>
      </c>
      <c r="F328" s="651" t="s">
        <v>2162</v>
      </c>
    </row>
    <row r="329" spans="1:6" ht="36">
      <c r="A329" s="638" t="s">
        <v>38</v>
      </c>
      <c r="B329" s="676" t="s">
        <v>2163</v>
      </c>
      <c r="C329" s="706"/>
      <c r="D329" s="651" t="s">
        <v>2033</v>
      </c>
      <c r="E329" s="651" t="s">
        <v>2164</v>
      </c>
      <c r="F329" s="651" t="s">
        <v>2165</v>
      </c>
    </row>
    <row r="330" spans="1:6" ht="36">
      <c r="A330" s="638" t="s">
        <v>39</v>
      </c>
      <c r="B330" s="676" t="s">
        <v>2166</v>
      </c>
      <c r="C330" s="706"/>
      <c r="D330" s="651" t="s">
        <v>2033</v>
      </c>
      <c r="E330" s="651" t="s">
        <v>2164</v>
      </c>
      <c r="F330" s="651" t="s">
        <v>2165</v>
      </c>
    </row>
    <row r="331" spans="1:6" ht="36">
      <c r="A331" s="638" t="s">
        <v>40</v>
      </c>
      <c r="B331" s="676" t="s">
        <v>2167</v>
      </c>
      <c r="C331" s="706"/>
      <c r="D331" s="651" t="s">
        <v>2033</v>
      </c>
      <c r="E331" s="651" t="s">
        <v>2168</v>
      </c>
      <c r="F331" s="651" t="s">
        <v>2165</v>
      </c>
    </row>
    <row r="332" spans="1:6" ht="24">
      <c r="A332" s="638" t="s">
        <v>41</v>
      </c>
      <c r="B332" s="676" t="s">
        <v>2169</v>
      </c>
      <c r="C332" s="706"/>
      <c r="D332" s="651" t="s">
        <v>2033</v>
      </c>
      <c r="E332" s="651" t="s">
        <v>2170</v>
      </c>
      <c r="F332" s="651" t="s">
        <v>2165</v>
      </c>
    </row>
    <row r="333" spans="1:6" ht="24">
      <c r="A333" s="650" t="s">
        <v>42</v>
      </c>
      <c r="B333" s="676" t="s">
        <v>2171</v>
      </c>
      <c r="C333" s="706"/>
      <c r="D333" s="651" t="s">
        <v>2033</v>
      </c>
      <c r="E333" s="651" t="s">
        <v>2170</v>
      </c>
      <c r="F333" s="651" t="s">
        <v>2165</v>
      </c>
    </row>
    <row r="334" spans="1:6" ht="24">
      <c r="A334" s="634" t="s">
        <v>70</v>
      </c>
      <c r="B334" s="676" t="s">
        <v>130</v>
      </c>
      <c r="C334" s="706"/>
      <c r="D334" s="651" t="s">
        <v>2033</v>
      </c>
      <c r="E334" s="651" t="s">
        <v>2170</v>
      </c>
      <c r="F334" s="651" t="s">
        <v>2165</v>
      </c>
    </row>
    <row r="335" spans="1:6" ht="12">
      <c r="A335" s="647"/>
      <c r="B335" s="712"/>
      <c r="C335" s="706"/>
      <c r="D335" s="651"/>
      <c r="E335" s="706"/>
      <c r="F335" s="651"/>
    </row>
    <row r="336" spans="1:6" ht="12">
      <c r="A336" s="632"/>
      <c r="B336" s="632"/>
      <c r="C336" s="677"/>
      <c r="D336" s="651"/>
      <c r="E336" s="706"/>
      <c r="F336" s="651"/>
    </row>
    <row r="337" spans="1:6" ht="12">
      <c r="A337" s="648" t="s">
        <v>106</v>
      </c>
      <c r="B337" s="678" t="s">
        <v>542</v>
      </c>
      <c r="C337" s="678"/>
      <c r="D337" s="678"/>
      <c r="E337" s="678"/>
      <c r="F337" s="678"/>
    </row>
    <row r="338" spans="1:6" ht="24">
      <c r="A338" s="679" t="s">
        <v>35</v>
      </c>
      <c r="B338" s="640" t="s">
        <v>2221</v>
      </c>
      <c r="C338" s="706"/>
      <c r="D338" s="651" t="s">
        <v>75</v>
      </c>
      <c r="E338" s="651" t="s">
        <v>1995</v>
      </c>
      <c r="F338" s="651"/>
    </row>
    <row r="339" spans="1:6" ht="48">
      <c r="A339" s="679" t="s">
        <v>36</v>
      </c>
      <c r="B339" s="667" t="s">
        <v>2155</v>
      </c>
      <c r="C339" s="706"/>
      <c r="D339" s="651" t="s">
        <v>2160</v>
      </c>
      <c r="E339" s="651" t="s">
        <v>1944</v>
      </c>
      <c r="F339" s="651" t="s">
        <v>1945</v>
      </c>
    </row>
    <row r="340" spans="1:6" ht="24">
      <c r="A340" s="679" t="s">
        <v>37</v>
      </c>
      <c r="B340" s="667" t="s">
        <v>2172</v>
      </c>
      <c r="C340" s="706"/>
      <c r="D340" s="651" t="s">
        <v>2160</v>
      </c>
      <c r="E340" s="651" t="s">
        <v>2143</v>
      </c>
      <c r="F340" s="651" t="s">
        <v>2162</v>
      </c>
    </row>
    <row r="341" spans="1:6" ht="48">
      <c r="A341" s="679" t="s">
        <v>38</v>
      </c>
      <c r="B341" s="676" t="s">
        <v>2173</v>
      </c>
      <c r="C341" s="706"/>
      <c r="D341" s="651" t="s">
        <v>2160</v>
      </c>
      <c r="E341" s="651" t="s">
        <v>1944</v>
      </c>
      <c r="F341" s="651" t="s">
        <v>1945</v>
      </c>
    </row>
    <row r="342" spans="1:6" ht="36">
      <c r="A342" s="679" t="s">
        <v>39</v>
      </c>
      <c r="B342" s="676" t="s">
        <v>2174</v>
      </c>
      <c r="C342" s="706"/>
      <c r="D342" s="651" t="s">
        <v>2033</v>
      </c>
      <c r="E342" s="651" t="s">
        <v>2164</v>
      </c>
      <c r="F342" s="651" t="s">
        <v>2165</v>
      </c>
    </row>
    <row r="343" spans="1:6" ht="36">
      <c r="A343" s="650" t="s">
        <v>40</v>
      </c>
      <c r="B343" s="676" t="s">
        <v>2175</v>
      </c>
      <c r="C343" s="706"/>
      <c r="D343" s="651" t="s">
        <v>2033</v>
      </c>
      <c r="E343" s="651" t="s">
        <v>2168</v>
      </c>
      <c r="F343" s="651" t="s">
        <v>2165</v>
      </c>
    </row>
    <row r="344" spans="1:6" ht="24">
      <c r="A344" s="650" t="s">
        <v>41</v>
      </c>
      <c r="B344" s="676" t="s">
        <v>2176</v>
      </c>
      <c r="C344" s="706"/>
      <c r="D344" s="651" t="s">
        <v>2033</v>
      </c>
      <c r="E344" s="651" t="s">
        <v>2170</v>
      </c>
      <c r="F344" s="651" t="s">
        <v>2165</v>
      </c>
    </row>
    <row r="345" spans="1:6" ht="24">
      <c r="A345" s="679" t="s">
        <v>42</v>
      </c>
      <c r="B345" s="676" t="s">
        <v>2177</v>
      </c>
      <c r="C345" s="706"/>
      <c r="D345" s="651" t="s">
        <v>2033</v>
      </c>
      <c r="E345" s="651" t="s">
        <v>2170</v>
      </c>
      <c r="F345" s="651" t="s">
        <v>2165</v>
      </c>
    </row>
    <row r="346" spans="1:6" ht="24">
      <c r="A346" s="650" t="s">
        <v>70</v>
      </c>
      <c r="B346" s="676" t="s">
        <v>2178</v>
      </c>
      <c r="C346" s="706"/>
      <c r="D346" s="651" t="s">
        <v>2033</v>
      </c>
      <c r="E346" s="651" t="s">
        <v>2170</v>
      </c>
      <c r="F346" s="651" t="s">
        <v>2165</v>
      </c>
    </row>
    <row r="347" spans="1:6" ht="12">
      <c r="A347" s="648" t="s">
        <v>32</v>
      </c>
      <c r="B347" s="655" t="s">
        <v>12</v>
      </c>
      <c r="C347" s="655"/>
      <c r="D347" s="655"/>
      <c r="E347" s="655"/>
      <c r="F347" s="655"/>
    </row>
    <row r="348" spans="1:6" ht="12">
      <c r="A348" s="648" t="s">
        <v>33</v>
      </c>
      <c r="B348" s="655" t="s">
        <v>2179</v>
      </c>
      <c r="C348" s="655"/>
      <c r="D348" s="655"/>
      <c r="E348" s="655"/>
      <c r="F348" s="655"/>
    </row>
    <row r="349" spans="1:6" ht="24">
      <c r="A349" s="664" t="s">
        <v>35</v>
      </c>
      <c r="B349" s="676" t="s">
        <v>2180</v>
      </c>
      <c r="C349" s="706"/>
      <c r="D349" s="651" t="s">
        <v>75</v>
      </c>
      <c r="E349" s="651" t="s">
        <v>1995</v>
      </c>
      <c r="F349" s="651"/>
    </row>
    <row r="350" spans="1:6" ht="36">
      <c r="A350" s="664" t="s">
        <v>36</v>
      </c>
      <c r="B350" s="676" t="s">
        <v>2181</v>
      </c>
      <c r="C350" s="706"/>
      <c r="D350" s="651" t="s">
        <v>2182</v>
      </c>
      <c r="E350" s="651" t="s">
        <v>2183</v>
      </c>
      <c r="F350" s="651"/>
    </row>
    <row r="351" spans="1:6" ht="24">
      <c r="A351" s="664" t="s">
        <v>38</v>
      </c>
      <c r="B351" s="676" t="s">
        <v>2184</v>
      </c>
      <c r="C351" s="706"/>
      <c r="D351" s="651" t="s">
        <v>2185</v>
      </c>
      <c r="E351" s="651" t="s">
        <v>2143</v>
      </c>
      <c r="F351" s="651" t="s">
        <v>2186</v>
      </c>
    </row>
    <row r="352" spans="1:6" ht="36">
      <c r="A352" s="664" t="s">
        <v>39</v>
      </c>
      <c r="B352" s="676" t="s">
        <v>2187</v>
      </c>
      <c r="C352" s="706"/>
      <c r="D352" s="651" t="s">
        <v>2188</v>
      </c>
      <c r="E352" s="651" t="s">
        <v>2189</v>
      </c>
      <c r="F352" s="651" t="s">
        <v>2186</v>
      </c>
    </row>
    <row r="353" spans="1:6" ht="36">
      <c r="A353" s="664" t="s">
        <v>40</v>
      </c>
      <c r="B353" s="676" t="s">
        <v>2190</v>
      </c>
      <c r="C353" s="706"/>
      <c r="D353" s="651" t="s">
        <v>2033</v>
      </c>
      <c r="E353" s="651" t="s">
        <v>2191</v>
      </c>
      <c r="F353" s="651" t="s">
        <v>2186</v>
      </c>
    </row>
    <row r="354" spans="1:6" ht="24">
      <c r="A354" s="634" t="s">
        <v>40</v>
      </c>
      <c r="B354" s="676" t="s">
        <v>2192</v>
      </c>
      <c r="C354" s="706"/>
      <c r="D354" s="651" t="s">
        <v>2033</v>
      </c>
      <c r="E354" s="651" t="s">
        <v>2170</v>
      </c>
      <c r="F354" s="651" t="s">
        <v>2186</v>
      </c>
    </row>
    <row r="355" spans="1:6" ht="24">
      <c r="A355" s="634" t="s">
        <v>41</v>
      </c>
      <c r="B355" s="676" t="s">
        <v>2193</v>
      </c>
      <c r="C355" s="706"/>
      <c r="D355" s="651" t="s">
        <v>2033</v>
      </c>
      <c r="E355" s="651" t="s">
        <v>2170</v>
      </c>
      <c r="F355" s="651" t="s">
        <v>2186</v>
      </c>
    </row>
    <row r="356" spans="1:6" ht="24">
      <c r="A356" s="650" t="s">
        <v>42</v>
      </c>
      <c r="B356" s="676" t="s">
        <v>2194</v>
      </c>
      <c r="C356" s="706"/>
      <c r="D356" s="651" t="s">
        <v>2033</v>
      </c>
      <c r="E356" s="651" t="s">
        <v>2170</v>
      </c>
      <c r="F356" s="651" t="s">
        <v>2186</v>
      </c>
    </row>
    <row r="357" spans="1:6" ht="12">
      <c r="A357" s="634"/>
      <c r="B357" s="676"/>
      <c r="C357" s="706"/>
      <c r="D357" s="651"/>
      <c r="E357" s="706"/>
      <c r="F357" s="651"/>
    </row>
    <row r="358" spans="1:6" ht="12">
      <c r="A358" s="648" t="s">
        <v>252</v>
      </c>
      <c r="B358" s="655" t="s">
        <v>1227</v>
      </c>
      <c r="C358" s="655"/>
      <c r="D358" s="655"/>
      <c r="E358" s="655"/>
      <c r="F358" s="655"/>
    </row>
    <row r="359" spans="1:6" ht="24">
      <c r="A359" s="634" t="s">
        <v>253</v>
      </c>
      <c r="B359" s="676" t="s">
        <v>2195</v>
      </c>
      <c r="C359" s="706"/>
      <c r="D359" s="651"/>
      <c r="E359" s="656" t="s">
        <v>2330</v>
      </c>
      <c r="F359" s="651" t="s">
        <v>2331</v>
      </c>
    </row>
    <row r="360" spans="1:6" ht="24">
      <c r="A360" s="634" t="s">
        <v>254</v>
      </c>
      <c r="B360" s="676" t="s">
        <v>2196</v>
      </c>
      <c r="C360" s="706"/>
      <c r="D360" s="651"/>
      <c r="E360" s="656" t="s">
        <v>2333</v>
      </c>
      <c r="F360" s="651" t="s">
        <v>2332</v>
      </c>
    </row>
    <row r="361" spans="1:6" ht="24">
      <c r="A361" s="634" t="s">
        <v>255</v>
      </c>
      <c r="B361" s="676" t="s">
        <v>2197</v>
      </c>
      <c r="C361" s="706"/>
      <c r="D361" s="651"/>
      <c r="E361" s="656" t="s">
        <v>2330</v>
      </c>
      <c r="F361" s="651" t="s">
        <v>2331</v>
      </c>
    </row>
    <row r="362" spans="1:6" ht="24">
      <c r="A362" s="634" t="s">
        <v>256</v>
      </c>
      <c r="B362" s="676" t="s">
        <v>2198</v>
      </c>
      <c r="C362" s="706"/>
      <c r="D362" s="651"/>
      <c r="E362" s="656" t="s">
        <v>2330</v>
      </c>
      <c r="F362" s="651" t="s">
        <v>2331</v>
      </c>
    </row>
    <row r="363" spans="1:6" ht="24">
      <c r="A363" s="634" t="s">
        <v>485</v>
      </c>
      <c r="B363" s="676" t="s">
        <v>2199</v>
      </c>
      <c r="C363" s="706"/>
      <c r="D363" s="651"/>
      <c r="E363" s="656" t="s">
        <v>2330</v>
      </c>
      <c r="F363" s="651" t="s">
        <v>2331</v>
      </c>
    </row>
    <row r="364" spans="1:6" ht="24">
      <c r="A364" s="634" t="s">
        <v>501</v>
      </c>
      <c r="B364" s="676" t="s">
        <v>2200</v>
      </c>
      <c r="C364" s="706"/>
      <c r="D364" s="651"/>
      <c r="E364" s="656" t="s">
        <v>2330</v>
      </c>
      <c r="F364" s="651" t="s">
        <v>2331</v>
      </c>
    </row>
    <row r="365" spans="1:6" ht="12">
      <c r="A365" s="634"/>
      <c r="B365" s="676"/>
      <c r="C365" s="706"/>
      <c r="D365" s="651"/>
      <c r="E365" s="706"/>
      <c r="F365" s="651"/>
    </row>
    <row r="366" spans="1:6" ht="12">
      <c r="A366" s="648" t="s">
        <v>502</v>
      </c>
      <c r="B366" s="655" t="s">
        <v>249</v>
      </c>
      <c r="C366" s="655"/>
      <c r="D366" s="655"/>
      <c r="E366" s="655"/>
      <c r="F366" s="655"/>
    </row>
    <row r="367" spans="1:6" ht="12">
      <c r="A367" s="634" t="s">
        <v>503</v>
      </c>
      <c r="B367" s="676" t="s">
        <v>2320</v>
      </c>
      <c r="C367" s="706"/>
      <c r="D367" s="651"/>
      <c r="E367" s="706" t="s">
        <v>2334</v>
      </c>
      <c r="F367" s="651"/>
    </row>
    <row r="368" spans="1:6" ht="12">
      <c r="A368" s="634" t="s">
        <v>504</v>
      </c>
      <c r="B368" s="676" t="s">
        <v>2321</v>
      </c>
      <c r="C368" s="706"/>
      <c r="D368" s="651"/>
      <c r="E368" s="706" t="s">
        <v>2334</v>
      </c>
      <c r="F368" s="651"/>
    </row>
    <row r="369" spans="1:6" ht="12">
      <c r="A369" s="634" t="s">
        <v>505</v>
      </c>
      <c r="B369" s="676" t="s">
        <v>2322</v>
      </c>
      <c r="C369" s="706"/>
      <c r="D369" s="651"/>
      <c r="E369" s="706" t="s">
        <v>2334</v>
      </c>
      <c r="F369" s="651"/>
    </row>
    <row r="370" spans="1:6" ht="12">
      <c r="A370" s="634" t="s">
        <v>506</v>
      </c>
      <c r="B370" s="676" t="s">
        <v>2323</v>
      </c>
      <c r="C370" s="706"/>
      <c r="D370" s="651"/>
      <c r="E370" s="706" t="s">
        <v>2334</v>
      </c>
      <c r="F370" s="651"/>
    </row>
    <row r="371" spans="1:6" ht="12">
      <c r="A371" s="634"/>
      <c r="B371" s="676"/>
      <c r="C371" s="706"/>
      <c r="D371" s="651"/>
      <c r="E371" s="706"/>
      <c r="F371" s="651"/>
    </row>
    <row r="372" spans="1:6" ht="12" customHeight="1">
      <c r="A372" s="648" t="s">
        <v>507</v>
      </c>
      <c r="B372" s="655" t="s">
        <v>1228</v>
      </c>
      <c r="C372" s="706"/>
      <c r="D372" s="651"/>
      <c r="E372" s="706"/>
      <c r="F372" s="651"/>
    </row>
    <row r="373" spans="1:6" ht="12" customHeight="1">
      <c r="A373" s="680" t="s">
        <v>357</v>
      </c>
      <c r="B373" s="681" t="s">
        <v>2326</v>
      </c>
      <c r="C373" s="1017" t="s">
        <v>2317</v>
      </c>
      <c r="D373" s="1020" t="s">
        <v>2139</v>
      </c>
      <c r="E373" s="1023" t="s">
        <v>2318</v>
      </c>
      <c r="F373" s="1023" t="s">
        <v>2319</v>
      </c>
    </row>
    <row r="374" spans="1:6" ht="12" customHeight="1">
      <c r="A374" s="680" t="s">
        <v>358</v>
      </c>
      <c r="B374" s="681" t="s">
        <v>2327</v>
      </c>
      <c r="C374" s="1018"/>
      <c r="D374" s="1021"/>
      <c r="E374" s="1023"/>
      <c r="F374" s="1023"/>
    </row>
    <row r="375" spans="1:6" ht="12" customHeight="1">
      <c r="A375" s="680" t="s">
        <v>359</v>
      </c>
      <c r="B375" s="681" t="s">
        <v>2324</v>
      </c>
      <c r="C375" s="1018"/>
      <c r="D375" s="1021"/>
      <c r="E375" s="1023"/>
      <c r="F375" s="1023"/>
    </row>
    <row r="376" spans="1:6" ht="12">
      <c r="A376" s="680" t="s">
        <v>360</v>
      </c>
      <c r="B376" s="681" t="s">
        <v>2325</v>
      </c>
      <c r="C376" s="1019"/>
      <c r="D376" s="1022"/>
      <c r="E376" s="1023"/>
      <c r="F376" s="1023"/>
    </row>
    <row r="377" spans="1:6" ht="12">
      <c r="A377" s="680" t="s">
        <v>565</v>
      </c>
      <c r="B377" s="649" t="s">
        <v>543</v>
      </c>
      <c r="C377" s="649"/>
      <c r="D377" s="649"/>
      <c r="E377" s="649"/>
      <c r="F377" s="649"/>
    </row>
    <row r="378" spans="1:6" ht="12">
      <c r="A378" s="680" t="s">
        <v>583</v>
      </c>
      <c r="B378" s="649" t="s">
        <v>544</v>
      </c>
      <c r="C378" s="649"/>
      <c r="D378" s="649"/>
      <c r="E378" s="649"/>
      <c r="F378" s="649"/>
    </row>
    <row r="379" spans="1:6" ht="12">
      <c r="A379" s="682" t="s">
        <v>35</v>
      </c>
      <c r="B379" s="683" t="s">
        <v>545</v>
      </c>
      <c r="C379" s="706"/>
      <c r="D379" s="651"/>
      <c r="E379" s="706"/>
      <c r="F379" s="651"/>
    </row>
    <row r="380" spans="1:6" ht="12">
      <c r="A380" s="682" t="s">
        <v>36</v>
      </c>
      <c r="B380" s="683" t="s">
        <v>546</v>
      </c>
      <c r="C380" s="706"/>
      <c r="D380" s="651"/>
      <c r="E380" s="706"/>
      <c r="F380" s="651"/>
    </row>
    <row r="381" spans="1:6" ht="12">
      <c r="A381" s="684"/>
      <c r="B381" s="629"/>
      <c r="C381" s="706"/>
      <c r="D381" s="651"/>
      <c r="E381" s="706"/>
      <c r="F381" s="651"/>
    </row>
    <row r="382" spans="1:6" ht="12">
      <c r="A382" s="648" t="s">
        <v>584</v>
      </c>
      <c r="B382" s="649" t="s">
        <v>2335</v>
      </c>
      <c r="C382" s="649"/>
      <c r="D382" s="649"/>
      <c r="E382" s="649"/>
      <c r="F382" s="649"/>
    </row>
    <row r="383" spans="1:6" ht="24">
      <c r="A383" s="684" t="s">
        <v>35</v>
      </c>
      <c r="B383" s="629" t="s">
        <v>547</v>
      </c>
      <c r="C383" s="706"/>
      <c r="D383" s="651"/>
      <c r="E383" s="706"/>
      <c r="F383" s="651"/>
    </row>
    <row r="384" spans="1:6" ht="24">
      <c r="A384" s="684" t="s">
        <v>36</v>
      </c>
      <c r="B384" s="629" t="s">
        <v>548</v>
      </c>
      <c r="C384" s="706"/>
      <c r="D384" s="651"/>
      <c r="E384" s="706"/>
      <c r="F384" s="651"/>
    </row>
    <row r="385" spans="1:6" ht="24">
      <c r="A385" s="684" t="s">
        <v>37</v>
      </c>
      <c r="B385" s="629" t="s">
        <v>549</v>
      </c>
      <c r="C385" s="706"/>
      <c r="D385" s="651"/>
      <c r="E385" s="706"/>
      <c r="F385" s="651"/>
    </row>
    <row r="386" spans="1:6" ht="12">
      <c r="A386" s="648" t="s">
        <v>585</v>
      </c>
      <c r="B386" s="649" t="s">
        <v>550</v>
      </c>
      <c r="C386" s="649"/>
      <c r="D386" s="649"/>
      <c r="E386" s="649"/>
      <c r="F386" s="649"/>
    </row>
    <row r="387" spans="1:6" ht="48">
      <c r="A387" s="629" t="s">
        <v>35</v>
      </c>
      <c r="B387" s="629" t="s">
        <v>2201</v>
      </c>
      <c r="C387" s="629" t="s">
        <v>2004</v>
      </c>
      <c r="D387" s="629" t="s">
        <v>1920</v>
      </c>
      <c r="E387" s="629" t="s">
        <v>2007</v>
      </c>
      <c r="F387" s="629" t="s">
        <v>2008</v>
      </c>
    </row>
    <row r="388" spans="1:6" ht="48">
      <c r="A388" s="629" t="s">
        <v>36</v>
      </c>
      <c r="B388" s="629" t="s">
        <v>2202</v>
      </c>
      <c r="C388" s="629" t="s">
        <v>2004</v>
      </c>
      <c r="D388" s="629" t="s">
        <v>1920</v>
      </c>
      <c r="E388" s="629" t="s">
        <v>2009</v>
      </c>
      <c r="F388" s="629" t="s">
        <v>2005</v>
      </c>
    </row>
    <row r="389" spans="1:6" ht="12">
      <c r="A389" s="648" t="s">
        <v>586</v>
      </c>
      <c r="B389" s="649" t="s">
        <v>553</v>
      </c>
      <c r="C389" s="649"/>
      <c r="D389" s="649"/>
      <c r="E389" s="649"/>
      <c r="F389" s="649"/>
    </row>
    <row r="390" spans="1:6" ht="24">
      <c r="A390" s="684" t="s">
        <v>35</v>
      </c>
      <c r="B390" s="629" t="s">
        <v>554</v>
      </c>
      <c r="C390" s="706"/>
      <c r="D390" s="651"/>
      <c r="E390" s="706"/>
      <c r="F390" s="651"/>
    </row>
    <row r="391" spans="1:6" ht="24">
      <c r="A391" s="684" t="s">
        <v>36</v>
      </c>
      <c r="B391" s="629" t="s">
        <v>555</v>
      </c>
      <c r="C391" s="706"/>
      <c r="D391" s="651"/>
      <c r="E391" s="706"/>
      <c r="F391" s="651"/>
    </row>
    <row r="392" spans="1:6" ht="12">
      <c r="A392" s="684" t="s">
        <v>37</v>
      </c>
      <c r="B392" s="629" t="s">
        <v>2203</v>
      </c>
      <c r="C392" s="706"/>
      <c r="D392" s="651"/>
      <c r="E392" s="706"/>
      <c r="F392" s="651"/>
    </row>
    <row r="393" spans="1:6" ht="12">
      <c r="A393" s="684" t="s">
        <v>38</v>
      </c>
      <c r="B393" s="629" t="s">
        <v>2204</v>
      </c>
      <c r="C393" s="706"/>
      <c r="D393" s="651"/>
      <c r="E393" s="706"/>
      <c r="F393" s="651"/>
    </row>
    <row r="394" spans="1:6" ht="12">
      <c r="A394" s="684" t="s">
        <v>39</v>
      </c>
      <c r="B394" s="629" t="s">
        <v>557</v>
      </c>
      <c r="C394" s="706"/>
      <c r="D394" s="651"/>
      <c r="E394" s="706"/>
      <c r="F394" s="651"/>
    </row>
    <row r="395" spans="1:6" ht="24">
      <c r="A395" s="684" t="s">
        <v>40</v>
      </c>
      <c r="B395" s="629" t="s">
        <v>559</v>
      </c>
      <c r="C395" s="706"/>
      <c r="D395" s="651"/>
      <c r="E395" s="706"/>
      <c r="F395" s="651"/>
    </row>
    <row r="396" spans="1:6" ht="24">
      <c r="A396" s="684" t="s">
        <v>41</v>
      </c>
      <c r="B396" s="629" t="s">
        <v>560</v>
      </c>
      <c r="C396" s="706"/>
      <c r="D396" s="651"/>
      <c r="E396" s="706"/>
      <c r="F396" s="651"/>
    </row>
    <row r="397" spans="1:6" ht="12">
      <c r="A397" s="684" t="s">
        <v>42</v>
      </c>
      <c r="B397" s="629" t="s">
        <v>557</v>
      </c>
      <c r="C397" s="706"/>
      <c r="D397" s="651"/>
      <c r="E397" s="706"/>
      <c r="F397" s="651"/>
    </row>
    <row r="398" spans="1:6" ht="12">
      <c r="A398" s="648" t="s">
        <v>587</v>
      </c>
      <c r="B398" s="649" t="s">
        <v>561</v>
      </c>
      <c r="C398" s="649"/>
      <c r="D398" s="649"/>
      <c r="E398" s="649"/>
      <c r="F398" s="649"/>
    </row>
    <row r="399" spans="1:6" ht="60">
      <c r="A399" s="724" t="s">
        <v>35</v>
      </c>
      <c r="B399" s="629" t="s">
        <v>2205</v>
      </c>
      <c r="C399" s="629" t="s">
        <v>2206</v>
      </c>
      <c r="D399" s="629"/>
      <c r="E399" s="629" t="s">
        <v>2207</v>
      </c>
      <c r="F399" s="629" t="s">
        <v>2010</v>
      </c>
    </row>
    <row r="400" spans="1:6" ht="72">
      <c r="A400" s="724" t="s">
        <v>36</v>
      </c>
      <c r="B400" s="629" t="s">
        <v>2208</v>
      </c>
      <c r="C400" s="629"/>
      <c r="D400" s="629"/>
      <c r="E400" s="629" t="s">
        <v>2209</v>
      </c>
      <c r="F400" s="629" t="s">
        <v>2210</v>
      </c>
    </row>
    <row r="401" spans="1:6" ht="12">
      <c r="A401" s="650"/>
      <c r="B401" s="706"/>
      <c r="C401" s="706"/>
      <c r="D401" s="651"/>
      <c r="E401" s="706"/>
      <c r="F401" s="651"/>
    </row>
    <row r="402" spans="1:6" ht="12">
      <c r="A402" s="685" t="s">
        <v>571</v>
      </c>
      <c r="B402" s="686" t="s">
        <v>566</v>
      </c>
      <c r="C402" s="686"/>
      <c r="D402" s="686"/>
      <c r="E402" s="686"/>
      <c r="F402" s="686"/>
    </row>
    <row r="403" spans="1:6" ht="15" customHeight="1">
      <c r="A403" s="684" t="s">
        <v>35</v>
      </c>
      <c r="B403" s="660" t="s">
        <v>2211</v>
      </c>
      <c r="C403" s="629"/>
      <c r="D403" s="651"/>
      <c r="E403" s="1024" t="s">
        <v>2238</v>
      </c>
      <c r="F403" s="651"/>
    </row>
    <row r="404" spans="1:6" ht="12">
      <c r="A404" s="684" t="s">
        <v>36</v>
      </c>
      <c r="B404" s="660" t="s">
        <v>2212</v>
      </c>
      <c r="C404" s="706"/>
      <c r="D404" s="651"/>
      <c r="E404" s="1024"/>
      <c r="F404" s="651"/>
    </row>
    <row r="405" spans="1:6" ht="24">
      <c r="A405" s="684" t="s">
        <v>37</v>
      </c>
      <c r="B405" s="660" t="s">
        <v>2213</v>
      </c>
      <c r="C405" s="706"/>
      <c r="D405" s="651"/>
      <c r="E405" s="1024"/>
      <c r="F405" s="651"/>
    </row>
    <row r="406" spans="1:6" ht="12">
      <c r="A406" s="684" t="s">
        <v>38</v>
      </c>
      <c r="B406" s="660" t="s">
        <v>2214</v>
      </c>
      <c r="C406" s="706"/>
      <c r="D406" s="651"/>
      <c r="E406" s="1024"/>
      <c r="F406" s="651"/>
    </row>
    <row r="407" spans="1:6" ht="42.75" customHeight="1">
      <c r="A407" s="684" t="s">
        <v>39</v>
      </c>
      <c r="B407" s="660" t="s">
        <v>2215</v>
      </c>
      <c r="C407" s="706"/>
      <c r="D407" s="651"/>
      <c r="E407" s="1024"/>
      <c r="F407" s="651"/>
    </row>
    <row r="408" spans="1:6" ht="49.5" customHeight="1">
      <c r="A408" s="684" t="s">
        <v>40</v>
      </c>
      <c r="B408" s="652" t="s">
        <v>2216</v>
      </c>
      <c r="C408" s="706"/>
      <c r="D408" s="651"/>
      <c r="E408" s="1024"/>
      <c r="F408" s="651"/>
    </row>
    <row r="409" spans="1:6" ht="12">
      <c r="A409" s="648" t="s">
        <v>574</v>
      </c>
      <c r="B409" s="649" t="s">
        <v>838</v>
      </c>
      <c r="C409" s="649"/>
      <c r="D409" s="649"/>
      <c r="E409" s="649"/>
      <c r="F409" s="649"/>
    </row>
    <row r="410" spans="1:6" ht="36">
      <c r="A410" s="638" t="s">
        <v>35</v>
      </c>
      <c r="B410" s="652" t="s">
        <v>572</v>
      </c>
      <c r="C410" s="639" t="s">
        <v>2336</v>
      </c>
      <c r="D410" s="651"/>
      <c r="E410" s="706"/>
      <c r="F410" s="651"/>
    </row>
    <row r="411" spans="1:6" ht="36">
      <c r="A411" s="680" t="s">
        <v>36</v>
      </c>
      <c r="B411" s="687" t="s">
        <v>839</v>
      </c>
      <c r="C411" s="639" t="s">
        <v>2336</v>
      </c>
      <c r="D411" s="651"/>
      <c r="E411" s="706"/>
      <c r="F411" s="651"/>
    </row>
    <row r="412" spans="1:6" ht="12">
      <c r="A412" s="680" t="s">
        <v>85</v>
      </c>
      <c r="B412" s="687" t="s">
        <v>902</v>
      </c>
      <c r="C412" s="706"/>
      <c r="D412" s="651"/>
      <c r="E412" s="706"/>
      <c r="F412" s="651"/>
    </row>
    <row r="413" spans="1:6" ht="12">
      <c r="A413" s="638" t="s">
        <v>903</v>
      </c>
      <c r="B413" s="652" t="s">
        <v>375</v>
      </c>
      <c r="C413" s="706"/>
      <c r="D413" s="651"/>
      <c r="E413" s="706"/>
      <c r="F413" s="651"/>
    </row>
    <row r="414" spans="1:6" ht="12">
      <c r="A414" s="638" t="s">
        <v>904</v>
      </c>
      <c r="B414" s="652" t="s">
        <v>905</v>
      </c>
      <c r="C414" s="706"/>
      <c r="D414" s="651"/>
      <c r="E414" s="706"/>
      <c r="F414" s="651"/>
    </row>
    <row r="415" spans="1:6" ht="12">
      <c r="A415" s="638" t="s">
        <v>906</v>
      </c>
      <c r="B415" s="652" t="s">
        <v>907</v>
      </c>
      <c r="C415" s="706"/>
      <c r="D415" s="651"/>
      <c r="E415" s="706"/>
      <c r="F415" s="651"/>
    </row>
    <row r="416" spans="1:6" ht="12">
      <c r="A416" s="638" t="s">
        <v>908</v>
      </c>
      <c r="B416" s="652" t="s">
        <v>909</v>
      </c>
      <c r="C416" s="706"/>
      <c r="D416" s="651"/>
      <c r="E416" s="706"/>
      <c r="F416" s="651"/>
    </row>
    <row r="417" spans="1:6" ht="12">
      <c r="A417" s="680" t="s">
        <v>86</v>
      </c>
      <c r="B417" s="687" t="s">
        <v>910</v>
      </c>
      <c r="C417" s="706"/>
      <c r="D417" s="651"/>
      <c r="E417" s="706"/>
      <c r="F417" s="651"/>
    </row>
    <row r="418" spans="1:6" ht="12">
      <c r="A418" s="680" t="s">
        <v>911</v>
      </c>
      <c r="B418" s="687" t="s">
        <v>12</v>
      </c>
      <c r="C418" s="706"/>
      <c r="D418" s="651"/>
      <c r="E418" s="706"/>
      <c r="F418" s="651"/>
    </row>
    <row r="419" spans="1:6" ht="12">
      <c r="A419" s="638" t="s">
        <v>37</v>
      </c>
      <c r="B419" s="652" t="s">
        <v>912</v>
      </c>
      <c r="C419" s="706"/>
      <c r="D419" s="651"/>
      <c r="E419" s="706"/>
      <c r="F419" s="651"/>
    </row>
    <row r="420" spans="1:6" s="717" customFormat="1" ht="12">
      <c r="A420" s="714" t="s">
        <v>588</v>
      </c>
      <c r="B420" s="715" t="s">
        <v>2239</v>
      </c>
      <c r="C420" s="716"/>
      <c r="D420" s="707"/>
      <c r="E420" s="707"/>
      <c r="F420" s="707"/>
    </row>
    <row r="421" spans="1:6" s="718" customFormat="1" ht="12">
      <c r="A421" s="659" t="s">
        <v>35</v>
      </c>
      <c r="B421" s="715" t="s">
        <v>2240</v>
      </c>
      <c r="C421" s="716"/>
      <c r="D421" s="707"/>
      <c r="E421" s="707"/>
      <c r="F421" s="707"/>
    </row>
    <row r="422" spans="1:6" s="717" customFormat="1" ht="36">
      <c r="A422" s="659"/>
      <c r="B422" s="707" t="s">
        <v>2241</v>
      </c>
      <c r="C422" s="716"/>
      <c r="D422" s="707"/>
      <c r="E422" s="707"/>
      <c r="F422" s="707"/>
    </row>
    <row r="423" spans="1:6" s="717" customFormat="1" ht="12">
      <c r="A423" s="659" t="s">
        <v>36</v>
      </c>
      <c r="B423" s="715" t="s">
        <v>2242</v>
      </c>
      <c r="C423" s="716"/>
      <c r="D423" s="707"/>
      <c r="E423" s="707"/>
      <c r="F423" s="707"/>
    </row>
    <row r="424" spans="1:6" s="717" customFormat="1" ht="36">
      <c r="A424" s="659"/>
      <c r="B424" s="707" t="s">
        <v>2243</v>
      </c>
      <c r="C424" s="716"/>
      <c r="D424" s="707"/>
      <c r="E424" s="707"/>
      <c r="F424" s="716"/>
    </row>
    <row r="425" spans="1:6" s="717" customFormat="1" ht="12">
      <c r="A425" s="659" t="s">
        <v>37</v>
      </c>
      <c r="B425" s="715" t="s">
        <v>2244</v>
      </c>
      <c r="C425" s="716"/>
      <c r="D425" s="707"/>
      <c r="E425" s="707"/>
      <c r="F425" s="707"/>
    </row>
    <row r="426" spans="1:6" s="717" customFormat="1" ht="24">
      <c r="A426" s="714"/>
      <c r="B426" s="660" t="s">
        <v>2245</v>
      </c>
      <c r="C426" s="715"/>
      <c r="D426" s="719"/>
      <c r="E426" s="719"/>
      <c r="F426" s="715"/>
    </row>
    <row r="427" spans="1:6" s="717" customFormat="1" ht="12">
      <c r="A427" s="659" t="s">
        <v>38</v>
      </c>
      <c r="B427" s="715" t="s">
        <v>2246</v>
      </c>
      <c r="C427" s="716"/>
      <c r="D427" s="707"/>
      <c r="E427" s="707"/>
      <c r="F427" s="707"/>
    </row>
    <row r="428" spans="1:6" s="717" customFormat="1" ht="24">
      <c r="A428" s="659"/>
      <c r="B428" s="660" t="s">
        <v>2247</v>
      </c>
      <c r="C428" s="716"/>
      <c r="D428" s="707"/>
      <c r="E428" s="707"/>
      <c r="F428" s="707"/>
    </row>
    <row r="429" spans="1:6" s="717" customFormat="1" ht="12">
      <c r="A429" s="659" t="s">
        <v>39</v>
      </c>
      <c r="B429" s="715" t="s">
        <v>2248</v>
      </c>
      <c r="C429" s="716"/>
      <c r="D429" s="707"/>
      <c r="E429" s="707"/>
      <c r="F429" s="707"/>
    </row>
    <row r="430" spans="1:6" s="717" customFormat="1" ht="36">
      <c r="A430" s="659"/>
      <c r="B430" s="660" t="s">
        <v>2249</v>
      </c>
      <c r="C430" s="716"/>
      <c r="D430" s="707"/>
      <c r="E430" s="707"/>
      <c r="F430" s="707"/>
    </row>
    <row r="431" spans="1:6" s="717" customFormat="1" ht="12">
      <c r="A431" s="659" t="s">
        <v>40</v>
      </c>
      <c r="B431" s="715" t="s">
        <v>2250</v>
      </c>
      <c r="C431" s="716"/>
      <c r="D431" s="707"/>
      <c r="E431" s="707"/>
      <c r="F431" s="707"/>
    </row>
    <row r="432" spans="1:6" s="717" customFormat="1" ht="60">
      <c r="A432" s="659"/>
      <c r="B432" s="660" t="s">
        <v>2251</v>
      </c>
      <c r="C432" s="716"/>
      <c r="D432" s="707"/>
      <c r="E432" s="707"/>
      <c r="F432" s="707"/>
    </row>
    <row r="433" spans="1:6" s="717" customFormat="1" ht="12">
      <c r="A433" s="714" t="s">
        <v>2252</v>
      </c>
      <c r="B433" s="720" t="s">
        <v>1398</v>
      </c>
      <c r="C433" s="715"/>
      <c r="D433" s="719"/>
      <c r="E433" s="719"/>
      <c r="F433" s="719"/>
    </row>
    <row r="434" spans="1:6" s="717" customFormat="1" ht="24">
      <c r="A434" s="659" t="s">
        <v>35</v>
      </c>
      <c r="B434" s="660" t="s">
        <v>2253</v>
      </c>
      <c r="C434" s="716"/>
      <c r="D434" s="707"/>
      <c r="E434" s="707"/>
      <c r="F434" s="707"/>
    </row>
    <row r="435" spans="1:6" s="717" customFormat="1" ht="12">
      <c r="A435" s="659"/>
      <c r="B435" s="660"/>
      <c r="C435" s="716"/>
      <c r="D435" s="707"/>
      <c r="E435" s="707"/>
      <c r="F435" s="707"/>
    </row>
    <row r="436" spans="1:6" s="717" customFormat="1" ht="12">
      <c r="A436" s="714" t="s">
        <v>2254</v>
      </c>
      <c r="B436" s="715" t="s">
        <v>2255</v>
      </c>
      <c r="C436" s="716"/>
      <c r="D436" s="707"/>
      <c r="E436" s="716"/>
      <c r="F436" s="707"/>
    </row>
    <row r="437" spans="1:6" s="717" customFormat="1" ht="12">
      <c r="A437" s="659" t="s">
        <v>2256</v>
      </c>
      <c r="B437" s="716" t="s">
        <v>2257</v>
      </c>
      <c r="C437" s="716"/>
      <c r="D437" s="707"/>
      <c r="E437" s="716"/>
      <c r="F437" s="707"/>
    </row>
    <row r="438" spans="1:6" s="717" customFormat="1" ht="12">
      <c r="A438" s="659" t="s">
        <v>2258</v>
      </c>
      <c r="B438" s="716" t="s">
        <v>2259</v>
      </c>
      <c r="C438" s="716"/>
      <c r="D438" s="707"/>
      <c r="E438" s="716"/>
      <c r="F438" s="707"/>
    </row>
    <row r="439" spans="1:6" s="717" customFormat="1" ht="12">
      <c r="A439" s="659" t="s">
        <v>2260</v>
      </c>
      <c r="B439" s="716" t="s">
        <v>2261</v>
      </c>
      <c r="C439" s="716"/>
      <c r="D439" s="707"/>
      <c r="E439" s="716"/>
      <c r="F439" s="707"/>
    </row>
    <row r="440" spans="1:6" s="717" customFormat="1" ht="12">
      <c r="A440" s="659" t="s">
        <v>2262</v>
      </c>
      <c r="B440" s="716" t="s">
        <v>2263</v>
      </c>
      <c r="C440" s="716"/>
      <c r="D440" s="707"/>
      <c r="E440" s="716"/>
      <c r="F440" s="707"/>
    </row>
    <row r="441" spans="1:6" s="717" customFormat="1" ht="12">
      <c r="A441" s="659" t="s">
        <v>2264</v>
      </c>
      <c r="B441" s="721" t="s">
        <v>2265</v>
      </c>
      <c r="C441" s="716"/>
      <c r="D441" s="707"/>
      <c r="E441" s="716"/>
      <c r="F441" s="707"/>
    </row>
    <row r="442" spans="1:6" s="717" customFormat="1" ht="12">
      <c r="A442" s="659" t="s">
        <v>2266</v>
      </c>
      <c r="B442" s="721" t="s">
        <v>2267</v>
      </c>
      <c r="C442" s="716"/>
      <c r="D442" s="707"/>
      <c r="E442" s="716"/>
      <c r="F442" s="707"/>
    </row>
    <row r="443" spans="1:6" s="717" customFormat="1" ht="12">
      <c r="A443" s="659" t="s">
        <v>2268</v>
      </c>
      <c r="B443" s="721" t="s">
        <v>2269</v>
      </c>
      <c r="C443" s="716"/>
      <c r="D443" s="707"/>
      <c r="E443" s="716"/>
      <c r="F443" s="707"/>
    </row>
    <row r="444" spans="1:6" s="717" customFormat="1" ht="12">
      <c r="A444" s="659" t="s">
        <v>2270</v>
      </c>
      <c r="B444" s="716" t="s">
        <v>2056</v>
      </c>
      <c r="C444" s="716"/>
      <c r="D444" s="707"/>
      <c r="E444" s="716"/>
      <c r="F444" s="707"/>
    </row>
  </sheetData>
  <sheetProtection password="D2BB" sheet="1"/>
  <mergeCells count="10">
    <mergeCell ref="C373:C376"/>
    <mergeCell ref="D373:D376"/>
    <mergeCell ref="E373:E376"/>
    <mergeCell ref="F373:F376"/>
    <mergeCell ref="E403:E408"/>
    <mergeCell ref="A1:F1"/>
    <mergeCell ref="A3:F3"/>
    <mergeCell ref="C77:C78"/>
    <mergeCell ref="A4:F4"/>
    <mergeCell ref="C154:C159"/>
  </mergeCells>
  <conditionalFormatting sqref="A379:B380 A323:B323 A121:B121 A96:A103 A87:A94 C77">
    <cfRule type="cellIs" priority="1" dxfId="1" operator="equal">
      <formula>"NA"</formula>
    </cfRule>
    <cfRule type="cellIs" priority="2" dxfId="0" operator="equal">
      <formula>"NA"</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49">
      <selection activeCell="I19" sqref="I19"/>
    </sheetView>
  </sheetViews>
  <sheetFormatPr defaultColWidth="9.140625" defaultRowHeight="15"/>
  <cols>
    <col min="1" max="1" width="6.00390625" style="841" bestFit="1" customWidth="1"/>
    <col min="2" max="2" width="42.421875" style="836" customWidth="1"/>
    <col min="3" max="3" width="20.140625" style="836" customWidth="1"/>
    <col min="4" max="4" width="14.8515625" style="836" customWidth="1"/>
    <col min="5" max="5" width="15.7109375" style="836" customWidth="1"/>
    <col min="6" max="6" width="16.7109375" style="836" bestFit="1" customWidth="1"/>
    <col min="7" max="16384" width="9.140625" style="836" customWidth="1"/>
  </cols>
  <sheetData>
    <row r="1" spans="1:6" ht="22.5">
      <c r="A1" s="1197" t="s">
        <v>257</v>
      </c>
      <c r="B1" s="1197"/>
      <c r="C1" s="1197"/>
      <c r="D1" s="1197"/>
      <c r="E1" s="1197"/>
      <c r="F1" s="1197"/>
    </row>
    <row r="2" spans="1:6" ht="18">
      <c r="A2" s="1198" t="s">
        <v>82</v>
      </c>
      <c r="B2" s="1199"/>
      <c r="C2" s="1198">
        <f>'General Information'!C3:H3</f>
        <v>0</v>
      </c>
      <c r="D2" s="1200"/>
      <c r="E2" s="1200"/>
      <c r="F2" s="1199"/>
    </row>
    <row r="3" spans="1:6" ht="15">
      <c r="A3" s="1204" t="s">
        <v>694</v>
      </c>
      <c r="B3" s="1205"/>
      <c r="C3" s="837" t="s">
        <v>312</v>
      </c>
      <c r="D3" s="837"/>
      <c r="E3" s="838" t="str">
        <f>'Form-Se2'!H1027</f>
        <v>No</v>
      </c>
      <c r="F3" s="838" t="str">
        <f>'Form-Se2'!I1027</f>
        <v>No</v>
      </c>
    </row>
    <row r="4" spans="1:6" ht="57">
      <c r="A4" s="839" t="s">
        <v>177</v>
      </c>
      <c r="B4" s="837" t="s">
        <v>258</v>
      </c>
      <c r="C4" s="840" t="s">
        <v>259</v>
      </c>
      <c r="D4" s="840" t="s">
        <v>260</v>
      </c>
      <c r="E4" s="839" t="str">
        <f>'NF1- Eq. Product'!E3</f>
        <v>Baseline Year (Average of Yr 1 , Yr 2 &amp; Yr3)</v>
      </c>
      <c r="F4" s="839" t="str">
        <f>'NF1- Eq. Product'!F3</f>
        <v>Current/Asssesment/Target Year (20…..20….)</v>
      </c>
    </row>
    <row r="5" spans="2:6" ht="15">
      <c r="B5" s="1201" t="s">
        <v>959</v>
      </c>
      <c r="C5" s="1201"/>
      <c r="D5" s="1201"/>
      <c r="E5" s="1201"/>
      <c r="F5" s="1201"/>
    </row>
    <row r="6" spans="1:6" ht="15">
      <c r="A6" s="494" t="s">
        <v>5</v>
      </c>
      <c r="B6" s="842" t="s">
        <v>272</v>
      </c>
      <c r="C6" s="843"/>
      <c r="D6" s="843"/>
      <c r="E6" s="843"/>
      <c r="F6" s="843"/>
    </row>
    <row r="7" spans="1:6" ht="15">
      <c r="A7" s="494" t="s">
        <v>369</v>
      </c>
      <c r="B7" s="844" t="s">
        <v>365</v>
      </c>
      <c r="C7" s="845" t="s">
        <v>1790</v>
      </c>
      <c r="D7" s="846" t="s">
        <v>57</v>
      </c>
      <c r="E7" s="846">
        <f>'Form-Se2'!H9</f>
        <v>0</v>
      </c>
      <c r="F7" s="846">
        <f>'Form-Se2'!I9</f>
        <v>0</v>
      </c>
    </row>
    <row r="8" spans="1:6" ht="15">
      <c r="A8" s="494" t="s">
        <v>748</v>
      </c>
      <c r="B8" s="844" t="s">
        <v>367</v>
      </c>
      <c r="C8" s="845" t="s">
        <v>1791</v>
      </c>
      <c r="D8" s="846" t="s">
        <v>57</v>
      </c>
      <c r="E8" s="846">
        <f>'Form-Se2'!H10</f>
        <v>0</v>
      </c>
      <c r="F8" s="846">
        <f>'Form-Se2'!I10</f>
        <v>0</v>
      </c>
    </row>
    <row r="9" spans="1:6" ht="15">
      <c r="A9" s="494" t="s">
        <v>749</v>
      </c>
      <c r="B9" s="541" t="s">
        <v>239</v>
      </c>
      <c r="C9" s="845" t="s">
        <v>1792</v>
      </c>
      <c r="D9" s="846" t="s">
        <v>57</v>
      </c>
      <c r="E9" s="846">
        <f>'Form-Se2'!H11</f>
        <v>0</v>
      </c>
      <c r="F9" s="846">
        <f>'Form-Se2'!I11</f>
        <v>0</v>
      </c>
    </row>
    <row r="10" spans="1:6" ht="15">
      <c r="A10" s="494" t="s">
        <v>750</v>
      </c>
      <c r="B10" s="541" t="s">
        <v>238</v>
      </c>
      <c r="C10" s="845" t="s">
        <v>1793</v>
      </c>
      <c r="D10" s="846" t="s">
        <v>57</v>
      </c>
      <c r="E10" s="846">
        <f>'Form-Se2'!H12</f>
        <v>0</v>
      </c>
      <c r="F10" s="846">
        <f>'Form-Se2'!I12</f>
        <v>0</v>
      </c>
    </row>
    <row r="11" spans="1:6" ht="15">
      <c r="A11" s="481" t="s">
        <v>751</v>
      </c>
      <c r="B11" s="482" t="s">
        <v>371</v>
      </c>
      <c r="C11" s="481" t="s">
        <v>1794</v>
      </c>
      <c r="D11" s="481" t="s">
        <v>57</v>
      </c>
      <c r="E11" s="481">
        <f>E10-E9</f>
        <v>0</v>
      </c>
      <c r="F11" s="481">
        <f>F10-F9</f>
        <v>0</v>
      </c>
    </row>
    <row r="12" spans="1:6" ht="15">
      <c r="A12" s="481" t="s">
        <v>752</v>
      </c>
      <c r="B12" s="482" t="s">
        <v>727</v>
      </c>
      <c r="C12" s="481" t="s">
        <v>1795</v>
      </c>
      <c r="D12" s="481" t="s">
        <v>57</v>
      </c>
      <c r="E12" s="481">
        <f>IF(E11&lt;0,E7-E11,E7)</f>
        <v>0</v>
      </c>
      <c r="F12" s="481">
        <f>IF(F11&lt;0,F7-F11,F7)</f>
        <v>0</v>
      </c>
    </row>
    <row r="13" spans="1:6" ht="15">
      <c r="A13" s="481" t="s">
        <v>753</v>
      </c>
      <c r="B13" s="482" t="s">
        <v>746</v>
      </c>
      <c r="C13" s="481" t="s">
        <v>1796</v>
      </c>
      <c r="D13" s="481" t="s">
        <v>57</v>
      </c>
      <c r="E13" s="481">
        <f>IF(E11&gt;0,E8+E11,E8)</f>
        <v>0</v>
      </c>
      <c r="F13" s="481">
        <f>IF(F11&gt;0,F8+F11,F8)</f>
        <v>0</v>
      </c>
    </row>
    <row r="14" spans="1:6" ht="15">
      <c r="A14" s="494" t="s">
        <v>6</v>
      </c>
      <c r="B14" s="842" t="s">
        <v>445</v>
      </c>
      <c r="C14" s="843"/>
      <c r="D14" s="843"/>
      <c r="E14" s="843"/>
      <c r="F14" s="843"/>
    </row>
    <row r="15" spans="1:6" ht="15">
      <c r="A15" s="494" t="s">
        <v>754</v>
      </c>
      <c r="B15" s="844" t="s">
        <v>366</v>
      </c>
      <c r="C15" s="845" t="s">
        <v>1797</v>
      </c>
      <c r="D15" s="846" t="s">
        <v>57</v>
      </c>
      <c r="E15" s="846">
        <f>'Form-Se2'!H23</f>
        <v>0</v>
      </c>
      <c r="F15" s="846">
        <f>'Form-Se2'!I23</f>
        <v>0</v>
      </c>
    </row>
    <row r="16" spans="1:6" ht="15">
      <c r="A16" s="494" t="s">
        <v>755</v>
      </c>
      <c r="B16" s="844" t="s">
        <v>368</v>
      </c>
      <c r="C16" s="845" t="s">
        <v>1798</v>
      </c>
      <c r="D16" s="846" t="s">
        <v>57</v>
      </c>
      <c r="E16" s="846">
        <f>'Form-Se2'!H24</f>
        <v>0</v>
      </c>
      <c r="F16" s="846">
        <f>'Form-Se2'!I24</f>
        <v>0</v>
      </c>
    </row>
    <row r="17" spans="1:6" ht="15">
      <c r="A17" s="494" t="s">
        <v>756</v>
      </c>
      <c r="B17" s="541" t="s">
        <v>241</v>
      </c>
      <c r="C17" s="845" t="s">
        <v>1799</v>
      </c>
      <c r="D17" s="846" t="s">
        <v>57</v>
      </c>
      <c r="E17" s="843">
        <f>'Form-Se2'!H26</f>
        <v>0</v>
      </c>
      <c r="F17" s="843">
        <f>'Form-Se2'!I26</f>
        <v>0</v>
      </c>
    </row>
    <row r="18" spans="1:6" ht="15">
      <c r="A18" s="494" t="s">
        <v>757</v>
      </c>
      <c r="B18" s="541" t="s">
        <v>240</v>
      </c>
      <c r="C18" s="845" t="s">
        <v>1800</v>
      </c>
      <c r="D18" s="846" t="s">
        <v>57</v>
      </c>
      <c r="E18" s="843">
        <f>'Form-Se2'!H27</f>
        <v>0</v>
      </c>
      <c r="F18" s="843">
        <f>'Form-Se2'!I27</f>
        <v>0</v>
      </c>
    </row>
    <row r="19" spans="1:6" ht="15">
      <c r="A19" s="481" t="s">
        <v>758</v>
      </c>
      <c r="B19" s="847" t="s">
        <v>747</v>
      </c>
      <c r="C19" s="481" t="s">
        <v>1801</v>
      </c>
      <c r="D19" s="481" t="s">
        <v>57</v>
      </c>
      <c r="E19" s="481">
        <f>E18-E17</f>
        <v>0</v>
      </c>
      <c r="F19" s="481">
        <f>F18-F17</f>
        <v>0</v>
      </c>
    </row>
    <row r="20" spans="1:6" ht="15">
      <c r="A20" s="481" t="s">
        <v>759</v>
      </c>
      <c r="B20" s="847" t="s">
        <v>744</v>
      </c>
      <c r="C20" s="481" t="s">
        <v>1802</v>
      </c>
      <c r="D20" s="481" t="s">
        <v>57</v>
      </c>
      <c r="E20" s="481">
        <f>IF(E19&lt;0,E15-E19,E15)</f>
        <v>0</v>
      </c>
      <c r="F20" s="481">
        <f>IF(F19&lt;0,F15-F19,F15)</f>
        <v>0</v>
      </c>
    </row>
    <row r="21" spans="1:6" ht="15">
      <c r="A21" s="481" t="s">
        <v>760</v>
      </c>
      <c r="B21" s="847" t="s">
        <v>745</v>
      </c>
      <c r="C21" s="481" t="s">
        <v>1803</v>
      </c>
      <c r="D21" s="481" t="s">
        <v>57</v>
      </c>
      <c r="E21" s="481">
        <f>IF(E19&gt;0,E16+E19,E16)</f>
        <v>0</v>
      </c>
      <c r="F21" s="481">
        <f>IF(F19&gt;0,F16+F19,F16)</f>
        <v>0</v>
      </c>
    </row>
    <row r="22" spans="1:6" ht="15">
      <c r="A22" s="494"/>
      <c r="B22" s="541"/>
      <c r="C22" s="848"/>
      <c r="D22" s="848"/>
      <c r="E22" s="494"/>
      <c r="F22" s="494"/>
    </row>
    <row r="23" spans="1:6" ht="15">
      <c r="A23" s="494" t="s">
        <v>28</v>
      </c>
      <c r="B23" s="849" t="s">
        <v>372</v>
      </c>
      <c r="C23" s="848"/>
      <c r="D23" s="848"/>
      <c r="E23" s="848"/>
      <c r="F23" s="848"/>
    </row>
    <row r="24" spans="1:6" ht="15">
      <c r="A24" s="494" t="s">
        <v>76</v>
      </c>
      <c r="B24" s="541" t="s">
        <v>370</v>
      </c>
      <c r="C24" s="494" t="s">
        <v>1804</v>
      </c>
      <c r="D24" s="848" t="s">
        <v>217</v>
      </c>
      <c r="E24" s="850">
        <f>'Summary Sheet'!E27</f>
        <v>0</v>
      </c>
      <c r="F24" s="850">
        <f>'Summary Sheet'!F27</f>
        <v>0</v>
      </c>
    </row>
    <row r="25" spans="1:6" ht="15">
      <c r="A25" s="494" t="s">
        <v>440</v>
      </c>
      <c r="B25" s="541" t="s">
        <v>762</v>
      </c>
      <c r="C25" s="845" t="s">
        <v>1805</v>
      </c>
      <c r="D25" s="848" t="s">
        <v>125</v>
      </c>
      <c r="E25" s="850">
        <f>'Form-Se2'!H25</f>
        <v>0</v>
      </c>
      <c r="F25" s="850">
        <f>'Form-Se2'!I25</f>
        <v>0</v>
      </c>
    </row>
    <row r="26" spans="1:6" ht="15">
      <c r="A26" s="494"/>
      <c r="B26" s="848"/>
      <c r="C26" s="848"/>
      <c r="D26" s="848"/>
      <c r="E26" s="848"/>
      <c r="F26" s="848"/>
    </row>
    <row r="27" spans="1:6" ht="15">
      <c r="A27" s="494" t="s">
        <v>29</v>
      </c>
      <c r="B27" s="851" t="s">
        <v>1474</v>
      </c>
      <c r="C27" s="851"/>
      <c r="D27" s="851"/>
      <c r="E27" s="256"/>
      <c r="F27" s="851"/>
    </row>
    <row r="28" spans="1:6" ht="15">
      <c r="A28" s="494" t="s">
        <v>495</v>
      </c>
      <c r="B28" s="848" t="s">
        <v>374</v>
      </c>
      <c r="C28" s="494" t="s">
        <v>1828</v>
      </c>
      <c r="D28" s="848" t="s">
        <v>109</v>
      </c>
      <c r="E28" s="852">
        <f>E20*E25/10^3</f>
        <v>0</v>
      </c>
      <c r="F28" s="852">
        <f>F20*F25/10^3</f>
        <v>0</v>
      </c>
    </row>
    <row r="29" spans="1:6" ht="15">
      <c r="A29" s="494" t="s">
        <v>441</v>
      </c>
      <c r="B29" s="848" t="s">
        <v>373</v>
      </c>
      <c r="C29" s="494" t="s">
        <v>1829</v>
      </c>
      <c r="D29" s="848" t="s">
        <v>109</v>
      </c>
      <c r="E29" s="852">
        <f>E21*E25/10^3</f>
        <v>0</v>
      </c>
      <c r="F29" s="852">
        <f>F21*F25/10^3</f>
        <v>0</v>
      </c>
    </row>
    <row r="30" spans="1:6" ht="15">
      <c r="A30" s="481" t="s">
        <v>30</v>
      </c>
      <c r="B30" s="847" t="s">
        <v>1475</v>
      </c>
      <c r="C30" s="481" t="s">
        <v>1817</v>
      </c>
      <c r="D30" s="847" t="s">
        <v>109</v>
      </c>
      <c r="E30" s="853">
        <f>E29-E28</f>
        <v>0</v>
      </c>
      <c r="F30" s="853">
        <f>F29-F28</f>
        <v>0</v>
      </c>
    </row>
    <row r="31" ht="18" customHeight="1"/>
    <row r="32" spans="1:6" ht="18" customHeight="1">
      <c r="A32" s="1203" t="s">
        <v>666</v>
      </c>
      <c r="B32" s="1204"/>
      <c r="C32" s="1204"/>
      <c r="D32" s="1204"/>
      <c r="E32" s="1204"/>
      <c r="F32" s="1205"/>
    </row>
    <row r="33" spans="1:6" ht="18" customHeight="1">
      <c r="A33" s="494" t="s">
        <v>32</v>
      </c>
      <c r="B33" s="842" t="s">
        <v>819</v>
      </c>
      <c r="C33" s="843"/>
      <c r="D33" s="843"/>
      <c r="E33" s="843"/>
      <c r="F33" s="843"/>
    </row>
    <row r="34" spans="1:6" ht="18" customHeight="1">
      <c r="A34" s="494" t="s">
        <v>33</v>
      </c>
      <c r="B34" s="844" t="s">
        <v>1870</v>
      </c>
      <c r="C34" s="845" t="s">
        <v>1806</v>
      </c>
      <c r="D34" s="846" t="s">
        <v>57</v>
      </c>
      <c r="E34" s="854">
        <f>'Form-Se2'!H44</f>
        <v>0</v>
      </c>
      <c r="F34" s="854">
        <f>'Form-Se2'!I44</f>
        <v>0</v>
      </c>
    </row>
    <row r="35" spans="1:6" ht="18" customHeight="1">
      <c r="A35" s="494" t="s">
        <v>827</v>
      </c>
      <c r="B35" s="844" t="s">
        <v>1871</v>
      </c>
      <c r="C35" s="845" t="s">
        <v>1807</v>
      </c>
      <c r="D35" s="846" t="s">
        <v>57</v>
      </c>
      <c r="E35" s="854">
        <f>'Form-Se2'!H45</f>
        <v>0</v>
      </c>
      <c r="F35" s="854">
        <f>'Form-Se2'!I45</f>
        <v>0</v>
      </c>
    </row>
    <row r="36" spans="1:6" ht="18" customHeight="1">
      <c r="A36" s="494" t="s">
        <v>828</v>
      </c>
      <c r="B36" s="541" t="s">
        <v>820</v>
      </c>
      <c r="C36" s="845" t="s">
        <v>1808</v>
      </c>
      <c r="D36" s="846" t="s">
        <v>57</v>
      </c>
      <c r="E36" s="854">
        <f>'Form-Se2'!H40</f>
        <v>0</v>
      </c>
      <c r="F36" s="854">
        <f>'Form-Se2'!I40</f>
        <v>0</v>
      </c>
    </row>
    <row r="37" spans="1:6" ht="18" customHeight="1">
      <c r="A37" s="494" t="s">
        <v>829</v>
      </c>
      <c r="B37" s="541" t="s">
        <v>821</v>
      </c>
      <c r="C37" s="845" t="s">
        <v>1809</v>
      </c>
      <c r="D37" s="846" t="s">
        <v>57</v>
      </c>
      <c r="E37" s="854">
        <f>'Form-Se2'!H41</f>
        <v>0</v>
      </c>
      <c r="F37" s="854">
        <f>'Form-Se2'!I41</f>
        <v>0</v>
      </c>
    </row>
    <row r="38" spans="1:6" ht="18" customHeight="1">
      <c r="A38" s="481" t="s">
        <v>830</v>
      </c>
      <c r="B38" s="482" t="s">
        <v>747</v>
      </c>
      <c r="C38" s="481" t="s">
        <v>1810</v>
      </c>
      <c r="D38" s="481" t="s">
        <v>57</v>
      </c>
      <c r="E38" s="481">
        <f>E37-E36</f>
        <v>0</v>
      </c>
      <c r="F38" s="481">
        <f>F37-F36</f>
        <v>0</v>
      </c>
    </row>
    <row r="39" spans="1:6" ht="18" customHeight="1">
      <c r="A39" s="481" t="s">
        <v>831</v>
      </c>
      <c r="B39" s="482" t="s">
        <v>1872</v>
      </c>
      <c r="C39" s="481" t="s">
        <v>1811</v>
      </c>
      <c r="D39" s="481" t="s">
        <v>57</v>
      </c>
      <c r="E39" s="481">
        <f>IF(E38&lt;0,E34-E38,E34)</f>
        <v>0</v>
      </c>
      <c r="F39" s="481">
        <f>IF(F38&lt;0,F34-F38,F34)</f>
        <v>0</v>
      </c>
    </row>
    <row r="40" spans="1:6" ht="18" customHeight="1">
      <c r="A40" s="481" t="s">
        <v>832</v>
      </c>
      <c r="B40" s="482" t="s">
        <v>1873</v>
      </c>
      <c r="C40" s="481" t="s">
        <v>1812</v>
      </c>
      <c r="D40" s="481" t="s">
        <v>57</v>
      </c>
      <c r="E40" s="481">
        <f>IF(E38&gt;0,E35+E38,E35)</f>
        <v>0</v>
      </c>
      <c r="F40" s="481">
        <f>IF(F38&gt;0,F35+F38,F35)</f>
        <v>0</v>
      </c>
    </row>
    <row r="41" spans="1:6" ht="18" customHeight="1">
      <c r="A41" s="855"/>
      <c r="B41" s="856"/>
      <c r="C41" s="857"/>
      <c r="D41" s="857"/>
      <c r="E41" s="855"/>
      <c r="F41" s="855"/>
    </row>
    <row r="42" spans="1:6" ht="18" customHeight="1">
      <c r="A42" s="494" t="s">
        <v>34</v>
      </c>
      <c r="B42" s="849" t="s">
        <v>372</v>
      </c>
      <c r="C42" s="848"/>
      <c r="D42" s="848"/>
      <c r="E42" s="848"/>
      <c r="F42" s="848"/>
    </row>
    <row r="43" spans="1:6" ht="18" customHeight="1">
      <c r="A43" s="494" t="s">
        <v>149</v>
      </c>
      <c r="B43" s="541" t="s">
        <v>822</v>
      </c>
      <c r="C43" s="494" t="s">
        <v>1813</v>
      </c>
      <c r="D43" s="848" t="s">
        <v>217</v>
      </c>
      <c r="E43" s="850">
        <f>'Summary Sheet'!E34</f>
        <v>0</v>
      </c>
      <c r="F43" s="850">
        <f>'Summary Sheet'!F34</f>
        <v>0</v>
      </c>
    </row>
    <row r="44" spans="1:6" ht="18" customHeight="1">
      <c r="A44" s="494" t="s">
        <v>150</v>
      </c>
      <c r="B44" s="541" t="s">
        <v>823</v>
      </c>
      <c r="C44" s="494" t="s">
        <v>1814</v>
      </c>
      <c r="D44" s="848" t="s">
        <v>217</v>
      </c>
      <c r="E44" s="850">
        <f>'Summary Sheet'!E28</f>
        <v>0</v>
      </c>
      <c r="F44" s="850">
        <f>'Summary Sheet'!F28</f>
        <v>0</v>
      </c>
    </row>
    <row r="45" spans="1:6" ht="18" customHeight="1">
      <c r="A45" s="494"/>
      <c r="B45" s="848"/>
      <c r="C45" s="848"/>
      <c r="D45" s="848"/>
      <c r="E45" s="848"/>
      <c r="F45" s="848"/>
    </row>
    <row r="46" spans="1:6" ht="15">
      <c r="A46" s="494" t="s">
        <v>112</v>
      </c>
      <c r="B46" s="851" t="s">
        <v>761</v>
      </c>
      <c r="C46" s="851"/>
      <c r="D46" s="851"/>
      <c r="E46" s="256"/>
      <c r="F46" s="851"/>
    </row>
    <row r="47" spans="1:6" ht="15">
      <c r="A47" s="494" t="s">
        <v>486</v>
      </c>
      <c r="B47" s="848" t="s">
        <v>824</v>
      </c>
      <c r="C47" s="858" t="s">
        <v>1849</v>
      </c>
      <c r="D47" s="859" t="s">
        <v>109</v>
      </c>
      <c r="E47" s="852">
        <f>E39*E44/10^6</f>
        <v>0</v>
      </c>
      <c r="F47" s="852">
        <f>F39*F44/10^6</f>
        <v>0</v>
      </c>
    </row>
    <row r="48" spans="1:6" ht="15">
      <c r="A48" s="494" t="s">
        <v>155</v>
      </c>
      <c r="B48" s="848" t="s">
        <v>825</v>
      </c>
      <c r="C48" s="858" t="s">
        <v>1850</v>
      </c>
      <c r="D48" s="859" t="s">
        <v>109</v>
      </c>
      <c r="E48" s="852">
        <f>E40*E44/10^6</f>
        <v>0</v>
      </c>
      <c r="F48" s="852">
        <f>F40*F44/10^6</f>
        <v>0</v>
      </c>
    </row>
    <row r="49" spans="1:6" ht="15">
      <c r="A49" s="860" t="s">
        <v>253</v>
      </c>
      <c r="B49" s="847" t="s">
        <v>826</v>
      </c>
      <c r="C49" s="861" t="s">
        <v>1815</v>
      </c>
      <c r="D49" s="862" t="s">
        <v>109</v>
      </c>
      <c r="E49" s="863">
        <f>E48-E47</f>
        <v>0</v>
      </c>
      <c r="F49" s="863">
        <f>F48-F47</f>
        <v>0</v>
      </c>
    </row>
    <row r="50" spans="1:6" ht="30">
      <c r="A50" s="860" t="s">
        <v>254</v>
      </c>
      <c r="B50" s="864" t="s">
        <v>1874</v>
      </c>
      <c r="C50" s="861" t="s">
        <v>1816</v>
      </c>
      <c r="D50" s="865" t="s">
        <v>109</v>
      </c>
      <c r="E50" s="861"/>
      <c r="F50" s="861">
        <f>F49-E49</f>
        <v>0</v>
      </c>
    </row>
    <row r="51" spans="1:6" s="870" customFormat="1" ht="15">
      <c r="A51" s="866"/>
      <c r="B51" s="867"/>
      <c r="C51" s="866"/>
      <c r="D51" s="868"/>
      <c r="E51" s="869"/>
      <c r="F51" s="869"/>
    </row>
    <row r="52" spans="1:6" s="870" customFormat="1" ht="15" customHeight="1">
      <c r="A52" s="1202" t="s">
        <v>1466</v>
      </c>
      <c r="B52" s="1202"/>
      <c r="C52" s="1202"/>
      <c r="D52" s="1202"/>
      <c r="E52" s="1202"/>
      <c r="F52" s="839"/>
    </row>
    <row r="53" spans="1:6" s="870" customFormat="1" ht="15">
      <c r="A53" s="866" t="s">
        <v>503</v>
      </c>
      <c r="B53" s="871" t="s">
        <v>1471</v>
      </c>
      <c r="C53" s="845" t="s">
        <v>1818</v>
      </c>
      <c r="D53" s="196" t="s">
        <v>57</v>
      </c>
      <c r="E53" s="872">
        <f>'Form-Se2'!H104</f>
        <v>0</v>
      </c>
      <c r="F53" s="872">
        <f>'Form-Se2'!I104</f>
        <v>0</v>
      </c>
    </row>
    <row r="54" spans="1:6" s="870" customFormat="1" ht="15">
      <c r="A54" s="866" t="s">
        <v>504</v>
      </c>
      <c r="B54" s="583" t="s">
        <v>1296</v>
      </c>
      <c r="C54" s="845" t="s">
        <v>1819</v>
      </c>
      <c r="D54" s="566" t="s">
        <v>1259</v>
      </c>
      <c r="E54" s="872">
        <f>'Form-Se2'!H111</f>
        <v>0</v>
      </c>
      <c r="F54" s="872">
        <f>'Form-Se2'!I111</f>
        <v>0</v>
      </c>
    </row>
    <row r="55" spans="1:6" s="870" customFormat="1" ht="15">
      <c r="A55" s="866" t="s">
        <v>505</v>
      </c>
      <c r="B55" s="583" t="s">
        <v>1297</v>
      </c>
      <c r="C55" s="845" t="s">
        <v>1820</v>
      </c>
      <c r="D55" s="566" t="s">
        <v>1260</v>
      </c>
      <c r="E55" s="872">
        <f>'Form-Se2'!H112</f>
        <v>0</v>
      </c>
      <c r="F55" s="872">
        <f>'Form-Se2'!I112</f>
        <v>0</v>
      </c>
    </row>
    <row r="56" spans="1:6" s="870" customFormat="1" ht="30">
      <c r="A56" s="866" t="s">
        <v>506</v>
      </c>
      <c r="B56" s="195" t="s">
        <v>1472</v>
      </c>
      <c r="C56" s="873" t="s">
        <v>1821</v>
      </c>
      <c r="D56" s="874" t="s">
        <v>1473</v>
      </c>
      <c r="E56" s="566">
        <f>E55*'Summary Sheet'!E26+'NF2- Inter. Products '!E54</f>
        <v>0</v>
      </c>
      <c r="F56" s="566">
        <f>F55*'Summary Sheet'!F26+'NF2- Inter. Products '!F54</f>
        <v>0</v>
      </c>
    </row>
    <row r="57" spans="1:6" s="870" customFormat="1" ht="15">
      <c r="A57" s="866" t="s">
        <v>1476</v>
      </c>
      <c r="B57" s="867" t="s">
        <v>1467</v>
      </c>
      <c r="C57" s="875" t="s">
        <v>1851</v>
      </c>
      <c r="D57" s="875" t="s">
        <v>109</v>
      </c>
      <c r="E57" s="876">
        <f>(E56*E53)/10^6</f>
        <v>0</v>
      </c>
      <c r="F57" s="876">
        <f>(F56*F53)/10^6</f>
        <v>0</v>
      </c>
    </row>
    <row r="58" spans="1:6" ht="15">
      <c r="A58" s="1202" t="s">
        <v>1411</v>
      </c>
      <c r="B58" s="1202"/>
      <c r="C58" s="1202"/>
      <c r="D58" s="1202"/>
      <c r="E58" s="1202"/>
      <c r="F58" s="839"/>
    </row>
    <row r="59" spans="1:6" ht="15">
      <c r="A59" s="494"/>
      <c r="B59" s="851"/>
      <c r="C59" s="848"/>
      <c r="D59" s="848"/>
      <c r="E59" s="848"/>
      <c r="F59" s="848"/>
    </row>
    <row r="60" spans="1:6" ht="15">
      <c r="A60" s="494" t="s">
        <v>1477</v>
      </c>
      <c r="B60" s="844" t="s">
        <v>365</v>
      </c>
      <c r="C60" s="877" t="s">
        <v>1822</v>
      </c>
      <c r="D60" s="846" t="s">
        <v>57</v>
      </c>
      <c r="E60" s="846">
        <f>E7</f>
        <v>0</v>
      </c>
      <c r="F60" s="846">
        <f>F7</f>
        <v>0</v>
      </c>
    </row>
    <row r="61" spans="1:6" ht="15">
      <c r="A61" s="494" t="s">
        <v>1478</v>
      </c>
      <c r="B61" s="844" t="s">
        <v>367</v>
      </c>
      <c r="C61" s="877" t="s">
        <v>1823</v>
      </c>
      <c r="D61" s="846" t="s">
        <v>57</v>
      </c>
      <c r="E61" s="846">
        <f aca="true" t="shared" si="0" ref="E61:F66">E8</f>
        <v>0</v>
      </c>
      <c r="F61" s="846">
        <f t="shared" si="0"/>
        <v>0</v>
      </c>
    </row>
    <row r="62" spans="1:6" ht="15">
      <c r="A62" s="494" t="s">
        <v>1479</v>
      </c>
      <c r="B62" s="541" t="s">
        <v>239</v>
      </c>
      <c r="C62" s="877" t="s">
        <v>1824</v>
      </c>
      <c r="D62" s="846" t="s">
        <v>57</v>
      </c>
      <c r="E62" s="846">
        <f t="shared" si="0"/>
        <v>0</v>
      </c>
      <c r="F62" s="846">
        <f t="shared" si="0"/>
        <v>0</v>
      </c>
    </row>
    <row r="63" spans="1:6" ht="15">
      <c r="A63" s="494" t="s">
        <v>1480</v>
      </c>
      <c r="B63" s="541" t="s">
        <v>238</v>
      </c>
      <c r="C63" s="877" t="s">
        <v>1825</v>
      </c>
      <c r="D63" s="846" t="s">
        <v>57</v>
      </c>
      <c r="E63" s="846">
        <f t="shared" si="0"/>
        <v>0</v>
      </c>
      <c r="F63" s="846">
        <f t="shared" si="0"/>
        <v>0</v>
      </c>
    </row>
    <row r="64" spans="1:6" ht="15">
      <c r="A64" s="481" t="s">
        <v>1481</v>
      </c>
      <c r="B64" s="482" t="s">
        <v>371</v>
      </c>
      <c r="C64" s="481" t="s">
        <v>75</v>
      </c>
      <c r="D64" s="481" t="s">
        <v>57</v>
      </c>
      <c r="E64" s="481">
        <f t="shared" si="0"/>
        <v>0</v>
      </c>
      <c r="F64" s="481">
        <f t="shared" si="0"/>
        <v>0</v>
      </c>
    </row>
    <row r="65" spans="1:6" ht="15">
      <c r="A65" s="481" t="s">
        <v>1482</v>
      </c>
      <c r="B65" s="482" t="s">
        <v>727</v>
      </c>
      <c r="C65" s="481" t="s">
        <v>75</v>
      </c>
      <c r="D65" s="481" t="s">
        <v>57</v>
      </c>
      <c r="E65" s="481">
        <f t="shared" si="0"/>
        <v>0</v>
      </c>
      <c r="F65" s="481">
        <f t="shared" si="0"/>
        <v>0</v>
      </c>
    </row>
    <row r="66" spans="1:6" ht="15">
      <c r="A66" s="481" t="s">
        <v>1483</v>
      </c>
      <c r="B66" s="482" t="s">
        <v>746</v>
      </c>
      <c r="C66" s="481" t="s">
        <v>75</v>
      </c>
      <c r="D66" s="481" t="s">
        <v>57</v>
      </c>
      <c r="E66" s="481">
        <f t="shared" si="0"/>
        <v>0</v>
      </c>
      <c r="F66" s="481">
        <f t="shared" si="0"/>
        <v>0</v>
      </c>
    </row>
    <row r="67" spans="1:6" ht="15">
      <c r="A67" s="1196"/>
      <c r="B67" s="1196"/>
      <c r="C67" s="1196"/>
      <c r="D67" s="1196"/>
      <c r="E67" s="1196"/>
      <c r="F67" s="1196"/>
    </row>
    <row r="68" spans="1:6" ht="15">
      <c r="A68" s="494" t="s">
        <v>583</v>
      </c>
      <c r="B68" s="849" t="s">
        <v>372</v>
      </c>
      <c r="C68" s="848"/>
      <c r="D68" s="848"/>
      <c r="E68" s="848"/>
      <c r="F68" s="848"/>
    </row>
    <row r="69" spans="1:6" ht="15">
      <c r="A69" s="494" t="s">
        <v>584</v>
      </c>
      <c r="B69" s="848" t="s">
        <v>370</v>
      </c>
      <c r="C69" s="848" t="s">
        <v>1852</v>
      </c>
      <c r="D69" s="494" t="s">
        <v>217</v>
      </c>
      <c r="E69" s="494">
        <f>'Summary Sheet'!E27</f>
        <v>0</v>
      </c>
      <c r="F69" s="494">
        <f>'Summary Sheet'!F27</f>
        <v>0</v>
      </c>
    </row>
    <row r="70" spans="1:6" ht="15">
      <c r="A70" s="494"/>
      <c r="B70" s="848"/>
      <c r="C70" s="848"/>
      <c r="D70" s="494"/>
      <c r="E70" s="848"/>
      <c r="F70" s="848"/>
    </row>
    <row r="71" spans="1:6" ht="15">
      <c r="A71" s="494" t="s">
        <v>1484</v>
      </c>
      <c r="B71" s="851" t="s">
        <v>761</v>
      </c>
      <c r="C71" s="848"/>
      <c r="D71" s="494"/>
      <c r="E71" s="848"/>
      <c r="F71" s="848"/>
    </row>
    <row r="72" spans="1:6" ht="15">
      <c r="A72" s="494" t="s">
        <v>1485</v>
      </c>
      <c r="B72" s="848" t="s">
        <v>1468</v>
      </c>
      <c r="C72" s="878" t="s">
        <v>1853</v>
      </c>
      <c r="D72" s="494" t="s">
        <v>109</v>
      </c>
      <c r="E72" s="850">
        <f>E65*E69/10^6</f>
        <v>0</v>
      </c>
      <c r="F72" s="850">
        <f>F65*F69/10^6</f>
        <v>0</v>
      </c>
    </row>
    <row r="73" spans="1:6" ht="15">
      <c r="A73" s="494" t="s">
        <v>1486</v>
      </c>
      <c r="B73" s="879" t="s">
        <v>1469</v>
      </c>
      <c r="C73" s="878" t="s">
        <v>1854</v>
      </c>
      <c r="D73" s="494" t="s">
        <v>109</v>
      </c>
      <c r="E73" s="850">
        <f>E66*E69/10^6</f>
        <v>0</v>
      </c>
      <c r="F73" s="850">
        <f>F66*F69/10^6</f>
        <v>0</v>
      </c>
    </row>
    <row r="74" spans="1:6" ht="15">
      <c r="A74" s="481" t="s">
        <v>1487</v>
      </c>
      <c r="B74" s="847" t="s">
        <v>1470</v>
      </c>
      <c r="C74" s="847"/>
      <c r="D74" s="481" t="s">
        <v>109</v>
      </c>
      <c r="E74" s="481">
        <f>E73-E72</f>
        <v>0</v>
      </c>
      <c r="F74" s="481">
        <f>F73-F72</f>
        <v>0</v>
      </c>
    </row>
  </sheetData>
  <sheetProtection password="D2BB" sheet="1"/>
  <mergeCells count="9">
    <mergeCell ref="A67:F67"/>
    <mergeCell ref="A1:F1"/>
    <mergeCell ref="A2:B2"/>
    <mergeCell ref="C2:F2"/>
    <mergeCell ref="B5:F5"/>
    <mergeCell ref="A52:E52"/>
    <mergeCell ref="A58:E58"/>
    <mergeCell ref="A32:F32"/>
    <mergeCell ref="A3:B3"/>
  </mergeCells>
  <conditionalFormatting sqref="B54:B55 D54:D55">
    <cfRule type="cellIs" priority="5" dxfId="1" operator="equal">
      <formula>"NA"</formula>
    </cfRule>
    <cfRule type="cellIs" priority="6" dxfId="0" operator="equal">
      <formula>"NA"</formula>
    </cfRule>
  </conditionalFormatting>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N73"/>
  <sheetViews>
    <sheetView zoomScale="85" zoomScaleNormal="85" zoomScalePageLayoutView="0" workbookViewId="0" topLeftCell="A58">
      <selection activeCell="F71" sqref="F71"/>
    </sheetView>
  </sheetViews>
  <sheetFormatPr defaultColWidth="9.140625" defaultRowHeight="17.25" customHeight="1"/>
  <cols>
    <col min="1" max="1" width="8.8515625" style="187" customWidth="1"/>
    <col min="2" max="2" width="43.421875" style="0" customWidth="1"/>
    <col min="3" max="3" width="23.421875" style="187" customWidth="1"/>
    <col min="4" max="4" width="14.57421875" style="187" customWidth="1"/>
    <col min="5" max="5" width="22.57421875" style="0" customWidth="1"/>
    <col min="6" max="6" width="25.57421875" style="0" customWidth="1"/>
    <col min="9" max="9" width="9.8515625" style="0" customWidth="1"/>
    <col min="10" max="10" width="10.28125" style="0" bestFit="1" customWidth="1"/>
    <col min="12" max="12" width="12.00390625" style="0" customWidth="1"/>
  </cols>
  <sheetData>
    <row r="1" spans="1:13" ht="17.25" customHeight="1">
      <c r="A1" s="1206" t="s">
        <v>281</v>
      </c>
      <c r="B1" s="1206"/>
      <c r="C1" s="1206"/>
      <c r="D1" s="1206"/>
      <c r="E1" s="1206"/>
      <c r="F1" s="1206"/>
      <c r="H1" s="622"/>
      <c r="I1" s="622"/>
      <c r="J1" s="622"/>
      <c r="K1" s="623"/>
      <c r="M1" s="622"/>
    </row>
    <row r="2" spans="1:13" ht="17.25" customHeight="1">
      <c r="A2" s="1207" t="s">
        <v>82</v>
      </c>
      <c r="B2" s="1208"/>
      <c r="C2" s="1209">
        <f>'General Information'!C3</f>
        <v>0</v>
      </c>
      <c r="D2" s="1209"/>
      <c r="E2" s="1209"/>
      <c r="F2" s="1209"/>
      <c r="H2" s="622"/>
      <c r="I2" s="622"/>
      <c r="J2" s="622"/>
      <c r="K2" s="623"/>
      <c r="M2" s="622"/>
    </row>
    <row r="3" spans="1:13" ht="15">
      <c r="A3" s="1210" t="s">
        <v>694</v>
      </c>
      <c r="B3" s="1210"/>
      <c r="C3" s="1211" t="s">
        <v>312</v>
      </c>
      <c r="D3" s="1211"/>
      <c r="E3" s="256" t="str">
        <f>'Form-Se2'!H1026</f>
        <v>No</v>
      </c>
      <c r="F3" s="256" t="str">
        <f>'Form-Se2'!I1026</f>
        <v>No</v>
      </c>
      <c r="H3" s="622"/>
      <c r="I3" s="622"/>
      <c r="J3" s="622"/>
      <c r="K3" s="623"/>
      <c r="M3" s="622"/>
    </row>
    <row r="4" spans="1:13" ht="45" customHeight="1">
      <c r="A4" s="519" t="s">
        <v>177</v>
      </c>
      <c r="B4" s="519" t="s">
        <v>258</v>
      </c>
      <c r="C4" s="519" t="s">
        <v>259</v>
      </c>
      <c r="D4" s="519" t="s">
        <v>260</v>
      </c>
      <c r="E4" s="519" t="str">
        <f>'NF2- Inter. Products '!E4</f>
        <v>Baseline Year (Average of Yr 1 , Yr 2 &amp; Yr3)</v>
      </c>
      <c r="F4" s="519" t="str">
        <f>'NF2- Inter. Products '!F4</f>
        <v>Current/Asssesment/Target Year (20…..20….)</v>
      </c>
      <c r="H4" s="622"/>
      <c r="I4" s="622"/>
      <c r="J4" s="622"/>
      <c r="K4" s="623"/>
      <c r="M4" s="622"/>
    </row>
    <row r="5" spans="1:13" ht="17.25" customHeight="1">
      <c r="A5" s="117" t="s">
        <v>5</v>
      </c>
      <c r="B5" s="95" t="s">
        <v>282</v>
      </c>
      <c r="C5" s="518" t="s">
        <v>75</v>
      </c>
      <c r="D5" s="117" t="s">
        <v>69</v>
      </c>
      <c r="E5" s="97">
        <f>E6+E7+E8+E9+E10+E11+E12+E13</f>
        <v>0</v>
      </c>
      <c r="F5" s="97">
        <f>F6+F7+F8+F9+F10+F11+F12+F13</f>
        <v>0</v>
      </c>
      <c r="H5" s="623"/>
      <c r="I5" s="623"/>
      <c r="J5" s="623"/>
      <c r="K5" s="622"/>
      <c r="M5" s="623"/>
    </row>
    <row r="6" spans="1:13" ht="17.25" customHeight="1">
      <c r="A6" s="500" t="s">
        <v>369</v>
      </c>
      <c r="B6" s="99" t="s">
        <v>283</v>
      </c>
      <c r="C6" s="585" t="s">
        <v>1525</v>
      </c>
      <c r="D6" s="500" t="s">
        <v>69</v>
      </c>
      <c r="E6" s="6">
        <f>'Form-Se2'!H477</f>
        <v>0</v>
      </c>
      <c r="F6" s="6">
        <f>'Form-Se2'!I477</f>
        <v>0</v>
      </c>
      <c r="H6" s="623"/>
      <c r="I6" s="623"/>
      <c r="J6" s="623"/>
      <c r="K6" s="622"/>
      <c r="M6" s="623"/>
    </row>
    <row r="7" spans="1:13" ht="17.25" customHeight="1">
      <c r="A7" s="500" t="s">
        <v>748</v>
      </c>
      <c r="B7" s="99" t="s">
        <v>284</v>
      </c>
      <c r="C7" s="585" t="s">
        <v>1526</v>
      </c>
      <c r="D7" s="500" t="s">
        <v>69</v>
      </c>
      <c r="E7" s="100">
        <f>'Form-Se2'!H484</f>
        <v>0</v>
      </c>
      <c r="F7" s="100">
        <f>'Form-Se2'!I484</f>
        <v>0</v>
      </c>
      <c r="H7" s="623"/>
      <c r="I7" s="623"/>
      <c r="J7" s="623"/>
      <c r="K7" s="622"/>
      <c r="M7" s="623"/>
    </row>
    <row r="8" spans="1:13" ht="25.5" customHeight="1">
      <c r="A8" s="500" t="s">
        <v>749</v>
      </c>
      <c r="B8" s="99" t="s">
        <v>1199</v>
      </c>
      <c r="C8" s="585" t="s">
        <v>1527</v>
      </c>
      <c r="D8" s="500" t="s">
        <v>69</v>
      </c>
      <c r="E8" s="100">
        <f>'Form-Se2'!H492</f>
        <v>0</v>
      </c>
      <c r="F8" s="100">
        <f>'Form-Se2'!I492</f>
        <v>0</v>
      </c>
      <c r="H8" s="623"/>
      <c r="I8" s="623"/>
      <c r="J8" s="623"/>
      <c r="K8" s="622"/>
      <c r="M8" s="623"/>
    </row>
    <row r="9" spans="1:13" ht="17.25" customHeight="1">
      <c r="A9" s="500" t="s">
        <v>750</v>
      </c>
      <c r="B9" s="99" t="s">
        <v>285</v>
      </c>
      <c r="C9" s="585" t="s">
        <v>1528</v>
      </c>
      <c r="D9" s="500" t="s">
        <v>69</v>
      </c>
      <c r="E9" s="100">
        <f>'Form-Se2'!H502</f>
        <v>0</v>
      </c>
      <c r="F9" s="100">
        <f>'Form-Se2'!I502</f>
        <v>0</v>
      </c>
      <c r="H9" s="622"/>
      <c r="I9" s="622"/>
      <c r="J9" s="622"/>
      <c r="K9" s="623"/>
      <c r="M9" s="622"/>
    </row>
    <row r="10" spans="1:13" ht="17.25" customHeight="1">
      <c r="A10" s="624" t="s">
        <v>751</v>
      </c>
      <c r="B10" s="99" t="s">
        <v>1200</v>
      </c>
      <c r="C10" s="585" t="s">
        <v>1529</v>
      </c>
      <c r="D10" s="500" t="s">
        <v>69</v>
      </c>
      <c r="E10" s="100">
        <f>'Form-Se2'!H511</f>
        <v>0</v>
      </c>
      <c r="F10" s="100">
        <f>'Form-Se2'!I511</f>
        <v>0</v>
      </c>
      <c r="H10" s="622"/>
      <c r="I10" s="622"/>
      <c r="J10" s="622"/>
      <c r="K10" s="623"/>
      <c r="M10" s="622"/>
    </row>
    <row r="11" spans="1:14" ht="17.25" customHeight="1">
      <c r="A11" s="624" t="s">
        <v>752</v>
      </c>
      <c r="B11" s="99" t="s">
        <v>1201</v>
      </c>
      <c r="C11" s="585" t="s">
        <v>1530</v>
      </c>
      <c r="D11" s="500" t="s">
        <v>69</v>
      </c>
      <c r="E11" s="100">
        <f>'Form-Se2'!H519</f>
        <v>0</v>
      </c>
      <c r="F11" s="100">
        <f>'Form-Se2'!I519</f>
        <v>0</v>
      </c>
      <c r="H11" s="623"/>
      <c r="I11" s="622"/>
      <c r="J11" s="622"/>
      <c r="K11" s="622"/>
      <c r="M11" s="622"/>
      <c r="N11" s="591"/>
    </row>
    <row r="12" spans="1:14" ht="28.5">
      <c r="A12" s="624" t="s">
        <v>753</v>
      </c>
      <c r="B12" s="186" t="s">
        <v>623</v>
      </c>
      <c r="C12" s="585" t="s">
        <v>1531</v>
      </c>
      <c r="D12" s="500" t="s">
        <v>69</v>
      </c>
      <c r="E12" s="100">
        <f>'Form-Se2'!H528</f>
        <v>0</v>
      </c>
      <c r="F12" s="100">
        <f>'Form-Se2'!I528</f>
        <v>0</v>
      </c>
      <c r="H12" s="622"/>
      <c r="I12" s="622"/>
      <c r="J12" s="622"/>
      <c r="K12" s="622"/>
      <c r="M12" s="622"/>
      <c r="N12" s="591"/>
    </row>
    <row r="13" spans="1:14" ht="17.25" customHeight="1">
      <c r="A13" s="624" t="s">
        <v>1206</v>
      </c>
      <c r="B13" s="186" t="s">
        <v>1198</v>
      </c>
      <c r="C13" s="585" t="s">
        <v>1532</v>
      </c>
      <c r="D13" s="500" t="s">
        <v>69</v>
      </c>
      <c r="E13" s="100">
        <f>'Form-Se2'!H555</f>
        <v>0</v>
      </c>
      <c r="F13" s="100">
        <f>'Form-Se2'!I555</f>
        <v>0</v>
      </c>
      <c r="H13" s="622"/>
      <c r="I13" s="622"/>
      <c r="J13" s="622"/>
      <c r="K13" s="622"/>
      <c r="M13" s="622"/>
      <c r="N13" s="591"/>
    </row>
    <row r="14" spans="1:14" ht="17.25" customHeight="1">
      <c r="A14" s="520"/>
      <c r="B14" s="521"/>
      <c r="C14" s="520"/>
      <c r="D14" s="520"/>
      <c r="E14" s="524"/>
      <c r="F14" s="524"/>
      <c r="H14" s="623"/>
      <c r="I14" s="622"/>
      <c r="J14" s="622"/>
      <c r="K14" s="622"/>
      <c r="M14" s="622"/>
      <c r="N14" s="591"/>
    </row>
    <row r="15" spans="1:14" ht="33.75" customHeight="1">
      <c r="A15" s="500" t="s">
        <v>1207</v>
      </c>
      <c r="B15" s="99" t="s">
        <v>1838</v>
      </c>
      <c r="C15" s="585" t="s">
        <v>1533</v>
      </c>
      <c r="D15" s="500" t="s">
        <v>69</v>
      </c>
      <c r="E15" s="6">
        <f>'Form-Se2'!H583</f>
        <v>0</v>
      </c>
      <c r="F15" s="100">
        <f>'Form-Se2'!I583</f>
        <v>0</v>
      </c>
      <c r="H15" s="623"/>
      <c r="I15" s="622"/>
      <c r="J15" s="622"/>
      <c r="K15" s="622"/>
      <c r="M15" s="622"/>
      <c r="N15" s="591"/>
    </row>
    <row r="16" spans="1:13" ht="17.25" customHeight="1">
      <c r="A16" s="586"/>
      <c r="B16" s="99"/>
      <c r="C16" s="586"/>
      <c r="D16" s="586"/>
      <c r="E16" s="6"/>
      <c r="F16" s="100"/>
      <c r="H16" s="622"/>
      <c r="I16" s="622"/>
      <c r="J16" s="622"/>
      <c r="K16" s="622"/>
      <c r="M16" s="622"/>
    </row>
    <row r="17" spans="1:13" ht="17.25" customHeight="1">
      <c r="A17" s="520"/>
      <c r="B17" s="521"/>
      <c r="C17" s="533"/>
      <c r="D17" s="520"/>
      <c r="E17" s="524"/>
      <c r="F17" s="524"/>
      <c r="H17" s="622"/>
      <c r="I17" s="622"/>
      <c r="J17" s="622"/>
      <c r="K17" s="622"/>
      <c r="M17" s="622"/>
    </row>
    <row r="18" spans="1:13" ht="17.25" customHeight="1">
      <c r="A18" s="117" t="s">
        <v>6</v>
      </c>
      <c r="B18" s="102" t="s">
        <v>286</v>
      </c>
      <c r="C18" s="117" t="s">
        <v>1534</v>
      </c>
      <c r="D18" s="117" t="s">
        <v>69</v>
      </c>
      <c r="E18" s="103">
        <f>'Form-Se2'!H585</f>
        <v>0</v>
      </c>
      <c r="F18" s="103">
        <f>'Form-Se2'!I585</f>
        <v>0</v>
      </c>
      <c r="H18" s="591"/>
      <c r="I18" s="591"/>
      <c r="J18" s="591"/>
      <c r="K18" s="591"/>
      <c r="M18" s="591"/>
    </row>
    <row r="19" spans="1:13" ht="17.25" customHeight="1">
      <c r="A19" s="500" t="s">
        <v>754</v>
      </c>
      <c r="B19" s="99" t="s">
        <v>283</v>
      </c>
      <c r="C19" s="585" t="s">
        <v>369</v>
      </c>
      <c r="D19" s="500" t="s">
        <v>69</v>
      </c>
      <c r="E19" s="100">
        <f>E6</f>
        <v>0</v>
      </c>
      <c r="F19" s="100">
        <f>F6</f>
        <v>0</v>
      </c>
      <c r="H19" s="591"/>
      <c r="I19" s="591"/>
      <c r="J19" s="591"/>
      <c r="K19" s="591"/>
      <c r="M19" s="591"/>
    </row>
    <row r="20" spans="1:13" ht="17.25" customHeight="1">
      <c r="A20" s="500" t="s">
        <v>755</v>
      </c>
      <c r="B20" s="99" t="s">
        <v>284</v>
      </c>
      <c r="C20" s="585" t="s">
        <v>748</v>
      </c>
      <c r="D20" s="500" t="s">
        <v>69</v>
      </c>
      <c r="E20" s="100">
        <f>IF(AND(E7&gt;E8,E7&gt;E9,E7&gt;E10,E7&gt;E12,E7&gt;E13,E7&gt;E11),E7-E15,E7)</f>
        <v>0</v>
      </c>
      <c r="F20" s="100">
        <f>IF(AND(F7&gt;F8,F7&gt;F9,F7&gt;F10,F7&gt;F12,F7&gt;F13,F7&gt;F11),F7-F15,F7)</f>
        <v>0</v>
      </c>
      <c r="H20" s="591"/>
      <c r="I20" s="591"/>
      <c r="J20" s="591"/>
      <c r="K20" s="591"/>
      <c r="M20" s="591"/>
    </row>
    <row r="21" spans="1:6" ht="28.5">
      <c r="A21" s="500" t="s">
        <v>756</v>
      </c>
      <c r="B21" s="99" t="s">
        <v>287</v>
      </c>
      <c r="C21" s="127" t="s">
        <v>1546</v>
      </c>
      <c r="D21" s="500" t="s">
        <v>69</v>
      </c>
      <c r="E21" s="100">
        <f>IF(AND(E8&gt;E7,E8&gt;E9,E8&gt;E10,E8&gt;E12,E8&gt;E13,E8&gt;E11),E8-E15,E8)</f>
        <v>0</v>
      </c>
      <c r="F21" s="100">
        <f>IF(AND(F8&gt;F7,F8&gt;F9,F8&gt;F10,F8&gt;F12,F8&gt;F13,F8&gt;F11),F8-F15,F8)</f>
        <v>0</v>
      </c>
    </row>
    <row r="22" spans="1:6" ht="27" customHeight="1">
      <c r="A22" s="500" t="s">
        <v>757</v>
      </c>
      <c r="B22" s="99" t="s">
        <v>288</v>
      </c>
      <c r="C22" s="127" t="s">
        <v>1547</v>
      </c>
      <c r="D22" s="500" t="s">
        <v>69</v>
      </c>
      <c r="E22" s="100">
        <f>IF(AND(E9&gt;E7,E9&gt;E8,E9&gt;E10,E9&gt;E12,E9&gt;E13,E9&gt;E11),E9-E15,E9)</f>
        <v>0</v>
      </c>
      <c r="F22" s="100">
        <f>IF(AND(F9&gt;F7,F9&gt;F8,F9&gt;F10,F9&gt;F12,F9&gt;F13,F9&gt;F11),F9-F15,F9)</f>
        <v>0</v>
      </c>
    </row>
    <row r="23" spans="1:6" ht="17.25" customHeight="1">
      <c r="A23" s="500" t="s">
        <v>758</v>
      </c>
      <c r="B23" s="99" t="s">
        <v>1203</v>
      </c>
      <c r="C23" s="127" t="s">
        <v>1548</v>
      </c>
      <c r="D23" s="500" t="s">
        <v>69</v>
      </c>
      <c r="E23" s="100">
        <f>IF(AND(E10&gt;E7,E10&gt;E8,E10&gt;E9,E10&gt;E12,E10&gt;E13,E10&gt;E11),E10-E15,E10)</f>
        <v>0</v>
      </c>
      <c r="F23" s="100">
        <f>IF(AND(F10&gt;F7,F10&gt;F8,F10&gt;F9,F10&gt;F12,F10&gt;F13,F10&gt;F11),F10-F15,F10)</f>
        <v>0</v>
      </c>
    </row>
    <row r="24" spans="1:6" ht="29.25" customHeight="1">
      <c r="A24" s="500" t="s">
        <v>759</v>
      </c>
      <c r="B24" s="99" t="s">
        <v>1202</v>
      </c>
      <c r="C24" s="127" t="s">
        <v>1549</v>
      </c>
      <c r="D24" s="500" t="s">
        <v>69</v>
      </c>
      <c r="E24" s="100">
        <f>IF(AND(E11&gt;E7,E11&gt;E8,E11&gt;E9,E11&gt;E10,E11&gt;E13,E11&gt;E12),E11-E15,E11)</f>
        <v>0</v>
      </c>
      <c r="F24" s="100">
        <f>IF(AND(F11&gt;F7,F11&gt;F8,F11&gt;F9,F11&gt;F10,F11&gt;F13,F11&gt;F12),F11-F15,F11)</f>
        <v>0</v>
      </c>
    </row>
    <row r="25" spans="1:6" ht="31.5" customHeight="1">
      <c r="A25" s="500" t="s">
        <v>760</v>
      </c>
      <c r="B25" s="186" t="s">
        <v>623</v>
      </c>
      <c r="C25" s="127" t="s">
        <v>1550</v>
      </c>
      <c r="D25" s="500" t="s">
        <v>69</v>
      </c>
      <c r="E25" s="100">
        <f>IF(AND(E12&gt;E7,E12&gt;E8,E12&gt;E9,E12&gt;E10,E12&gt;E13,E12&gt;E11),E12-E15,E12)</f>
        <v>0</v>
      </c>
      <c r="F25" s="100">
        <f>IF(AND(F12&gt;F7,F12&gt;F8,F12&gt;F9,F12&gt;F10,F12&gt;F13,F12&gt;F11),F12-F15,F12)</f>
        <v>0</v>
      </c>
    </row>
    <row r="26" spans="1:6" ht="17.25" customHeight="1">
      <c r="A26" s="500" t="s">
        <v>1208</v>
      </c>
      <c r="B26" s="186" t="s">
        <v>1198</v>
      </c>
      <c r="C26" s="127" t="s">
        <v>1602</v>
      </c>
      <c r="D26" s="500" t="s">
        <v>69</v>
      </c>
      <c r="E26" s="100">
        <f>IF(AND(E13&gt;E7,E13&gt;E8,E13&gt;E9,E13&gt;E10,E13&gt;E11,E13&gt;E12),E13-E15,E13)</f>
        <v>0</v>
      </c>
      <c r="F26" s="100">
        <f>IF(AND(F13&gt;F7,F13&gt;F8,F13&gt;F9,F13&gt;F10,F13&gt;F11,F13&gt;F12),F13-F15,F13)</f>
        <v>0</v>
      </c>
    </row>
    <row r="27" spans="1:6" ht="17.25" customHeight="1">
      <c r="A27" s="520"/>
      <c r="B27" s="525"/>
      <c r="C27" s="520"/>
      <c r="D27" s="520"/>
      <c r="E27" s="524"/>
      <c r="F27" s="524"/>
    </row>
    <row r="28" spans="1:6" ht="37.5" customHeight="1">
      <c r="A28" s="117" t="s">
        <v>28</v>
      </c>
      <c r="B28" s="102" t="s">
        <v>1558</v>
      </c>
      <c r="C28" s="587" t="s">
        <v>1559</v>
      </c>
      <c r="D28" s="117" t="s">
        <v>69</v>
      </c>
      <c r="E28" s="103">
        <f>E18</f>
        <v>0</v>
      </c>
      <c r="F28" s="103">
        <f>F18</f>
        <v>0</v>
      </c>
    </row>
    <row r="29" spans="1:6" ht="17.25" customHeight="1">
      <c r="A29" s="129"/>
      <c r="B29" s="530"/>
      <c r="C29" s="131"/>
      <c r="D29" s="129"/>
      <c r="E29" s="531"/>
      <c r="F29" s="531"/>
    </row>
    <row r="30" spans="1:6" s="532" customFormat="1" ht="17.25" customHeight="1">
      <c r="A30" s="501" t="s">
        <v>29</v>
      </c>
      <c r="B30" s="528" t="s">
        <v>1209</v>
      </c>
      <c r="C30" s="502"/>
      <c r="D30" s="501"/>
      <c r="E30" s="529"/>
      <c r="F30" s="529"/>
    </row>
    <row r="31" spans="1:6" ht="17.25" customHeight="1">
      <c r="A31" s="500" t="s">
        <v>495</v>
      </c>
      <c r="B31" s="104" t="s">
        <v>289</v>
      </c>
      <c r="C31" s="108">
        <v>860</v>
      </c>
      <c r="D31" s="5" t="s">
        <v>114</v>
      </c>
      <c r="E31" s="6">
        <v>860</v>
      </c>
      <c r="F31" s="6">
        <v>860</v>
      </c>
    </row>
    <row r="32" spans="1:6" ht="17.25" customHeight="1">
      <c r="A32" s="500" t="s">
        <v>441</v>
      </c>
      <c r="B32" s="98" t="s">
        <v>290</v>
      </c>
      <c r="C32" s="585" t="s">
        <v>1535</v>
      </c>
      <c r="D32" s="500" t="s">
        <v>114</v>
      </c>
      <c r="E32" s="100">
        <f>'Form-Se2'!H966</f>
        <v>0</v>
      </c>
      <c r="F32" s="100">
        <f>IF(F59=0,E32,'Form-Se2'!I966)</f>
        <v>0</v>
      </c>
    </row>
    <row r="33" spans="1:6" ht="17.25" customHeight="1">
      <c r="A33" s="500" t="s">
        <v>442</v>
      </c>
      <c r="B33" s="98" t="s">
        <v>291</v>
      </c>
      <c r="C33" s="585" t="s">
        <v>1537</v>
      </c>
      <c r="D33" s="500" t="s">
        <v>114</v>
      </c>
      <c r="E33" s="100">
        <f>'Form-Se2'!H967</f>
        <v>0</v>
      </c>
      <c r="F33" s="100">
        <f>IF(F60=0,E33,'Form-Se2'!I967)</f>
        <v>0</v>
      </c>
    </row>
    <row r="34" spans="1:6" ht="17.25" customHeight="1">
      <c r="A34" s="500" t="s">
        <v>628</v>
      </c>
      <c r="B34" s="98" t="s">
        <v>292</v>
      </c>
      <c r="C34" s="585" t="s">
        <v>1538</v>
      </c>
      <c r="D34" s="500" t="s">
        <v>114</v>
      </c>
      <c r="E34" s="100">
        <f>'Form-Se2'!H969</f>
        <v>0</v>
      </c>
      <c r="F34" s="100">
        <f>IF(F61=0,E34,'Form-Se2'!I969)</f>
        <v>0</v>
      </c>
    </row>
    <row r="35" spans="1:6" ht="17.25" customHeight="1">
      <c r="A35" s="500" t="s">
        <v>443</v>
      </c>
      <c r="B35" s="98" t="s">
        <v>1204</v>
      </c>
      <c r="C35" s="585" t="s">
        <v>1539</v>
      </c>
      <c r="D35" s="500" t="s">
        <v>114</v>
      </c>
      <c r="E35" s="100">
        <f>'Form-Se2'!H970</f>
        <v>0</v>
      </c>
      <c r="F35" s="100">
        <f>IF(F62=0,E35,'Form-Se2'!I970)</f>
        <v>0</v>
      </c>
    </row>
    <row r="36" spans="1:6" ht="17.25" customHeight="1">
      <c r="A36" s="588" t="s">
        <v>142</v>
      </c>
      <c r="B36" s="98" t="s">
        <v>1205</v>
      </c>
      <c r="C36" s="585" t="s">
        <v>1540</v>
      </c>
      <c r="D36" s="500" t="s">
        <v>114</v>
      </c>
      <c r="E36" s="100">
        <f>'Form-Se2'!H968</f>
        <v>0</v>
      </c>
      <c r="F36" s="100">
        <f>IF(F63=0,E36,'Form-Se2'!I968)</f>
        <v>0</v>
      </c>
    </row>
    <row r="37" spans="1:6" ht="17.25" customHeight="1">
      <c r="A37" s="588" t="s">
        <v>497</v>
      </c>
      <c r="B37" s="105" t="s">
        <v>293</v>
      </c>
      <c r="C37" s="585" t="s">
        <v>1536</v>
      </c>
      <c r="D37" s="5" t="s">
        <v>114</v>
      </c>
      <c r="E37" s="6">
        <f>'Form-Se2'!H971</f>
        <v>0</v>
      </c>
      <c r="F37" s="6">
        <f>IF(F64=0,E37,'Form-Se2'!I971)</f>
        <v>0</v>
      </c>
    </row>
    <row r="38" spans="1:6" ht="17.25" customHeight="1">
      <c r="A38" s="588" t="s">
        <v>498</v>
      </c>
      <c r="B38" s="105" t="s">
        <v>1586</v>
      </c>
      <c r="C38" s="593" t="s">
        <v>1603</v>
      </c>
      <c r="D38" s="5" t="s">
        <v>114</v>
      </c>
      <c r="E38" s="6">
        <f>'Form-Se2'!H972</f>
        <v>0</v>
      </c>
      <c r="F38" s="6">
        <f>IF(F65=0,E38,'Form-Se2'!I972)</f>
        <v>0</v>
      </c>
    </row>
    <row r="39" spans="1:6" ht="17.25" customHeight="1">
      <c r="A39" s="588" t="s">
        <v>499</v>
      </c>
      <c r="B39" s="101" t="s">
        <v>294</v>
      </c>
      <c r="C39" s="500">
        <v>2717</v>
      </c>
      <c r="D39" s="500" t="s">
        <v>114</v>
      </c>
      <c r="E39" s="100">
        <v>2717</v>
      </c>
      <c r="F39" s="100">
        <v>2717</v>
      </c>
    </row>
    <row r="40" spans="1:6" ht="17.25" customHeight="1">
      <c r="A40" s="526"/>
      <c r="B40" s="522"/>
      <c r="C40" s="520"/>
      <c r="D40" s="520"/>
      <c r="E40" s="524"/>
      <c r="F40" s="524"/>
    </row>
    <row r="41" spans="1:6" s="192" customFormat="1" ht="17.25" customHeight="1">
      <c r="A41" s="5" t="s">
        <v>31</v>
      </c>
      <c r="B41" s="105" t="s">
        <v>1576</v>
      </c>
      <c r="C41" s="588" t="s">
        <v>1577</v>
      </c>
      <c r="D41" s="5" t="s">
        <v>3</v>
      </c>
      <c r="E41" s="6">
        <f>'Form-Se2'!H486</f>
        <v>0</v>
      </c>
      <c r="F41" s="6">
        <f>'Form-Se2'!I486</f>
        <v>0</v>
      </c>
    </row>
    <row r="42" spans="1:6" ht="17.25" customHeight="1">
      <c r="A42" s="5" t="s">
        <v>44</v>
      </c>
      <c r="B42" s="101" t="s">
        <v>295</v>
      </c>
      <c r="C42" s="585" t="s">
        <v>1541</v>
      </c>
      <c r="D42" s="500" t="s">
        <v>3</v>
      </c>
      <c r="E42" s="100">
        <f>'Form-Se2'!H493</f>
        <v>0</v>
      </c>
      <c r="F42" s="100">
        <f>'Form-Se2'!I493</f>
        <v>0</v>
      </c>
    </row>
    <row r="43" spans="1:6" ht="17.25" customHeight="1">
      <c r="A43" s="5" t="s">
        <v>79</v>
      </c>
      <c r="B43" s="101" t="s">
        <v>296</v>
      </c>
      <c r="C43" s="585" t="s">
        <v>1542</v>
      </c>
      <c r="D43" s="500" t="s">
        <v>3</v>
      </c>
      <c r="E43" s="100">
        <f>'Form-Se2'!H503</f>
        <v>0</v>
      </c>
      <c r="F43" s="100">
        <f>'Form-Se2'!I503</f>
        <v>0</v>
      </c>
    </row>
    <row r="44" spans="1:6" ht="17.25" customHeight="1">
      <c r="A44" s="5" t="s">
        <v>104</v>
      </c>
      <c r="B44" s="101" t="s">
        <v>1218</v>
      </c>
      <c r="C44" s="585" t="s">
        <v>1543</v>
      </c>
      <c r="D44" s="500" t="s">
        <v>3</v>
      </c>
      <c r="E44" s="100">
        <f>'Form-Se2'!H513</f>
        <v>0</v>
      </c>
      <c r="F44" s="100">
        <f>'Form-Se2'!I513</f>
        <v>0</v>
      </c>
    </row>
    <row r="45" spans="1:6" ht="17.25" customHeight="1">
      <c r="A45" s="5" t="s">
        <v>105</v>
      </c>
      <c r="B45" s="101" t="s">
        <v>1219</v>
      </c>
      <c r="C45" s="585" t="s">
        <v>1544</v>
      </c>
      <c r="D45" s="500" t="s">
        <v>3</v>
      </c>
      <c r="E45" s="100">
        <f>'Form-Se2'!H520</f>
        <v>0</v>
      </c>
      <c r="F45" s="100">
        <f>'Form-Se2'!I520</f>
        <v>0</v>
      </c>
    </row>
    <row r="46" spans="1:6" ht="17.25" customHeight="1">
      <c r="A46" s="5" t="s">
        <v>106</v>
      </c>
      <c r="B46" s="105" t="s">
        <v>297</v>
      </c>
      <c r="C46" s="585" t="s">
        <v>1545</v>
      </c>
      <c r="D46" s="5" t="s">
        <v>3</v>
      </c>
      <c r="E46" s="6">
        <f>'Form-Se2'!H529</f>
        <v>0</v>
      </c>
      <c r="F46" s="6">
        <f>'Form-Se2'!I529</f>
        <v>0</v>
      </c>
    </row>
    <row r="47" spans="1:6" ht="17.25" customHeight="1">
      <c r="A47" s="5" t="s">
        <v>118</v>
      </c>
      <c r="B47" s="105" t="s">
        <v>1584</v>
      </c>
      <c r="C47" s="593" t="s">
        <v>1604</v>
      </c>
      <c r="D47" s="5" t="s">
        <v>3</v>
      </c>
      <c r="E47" s="6">
        <f>'Form-Se2'!H556</f>
        <v>0</v>
      </c>
      <c r="F47" s="6">
        <f>'Form-Se2'!I556</f>
        <v>0</v>
      </c>
    </row>
    <row r="48" spans="1:6" ht="17.25" customHeight="1">
      <c r="A48" s="520"/>
      <c r="B48" s="522"/>
      <c r="C48" s="520"/>
      <c r="D48" s="520"/>
      <c r="E48" s="524"/>
      <c r="F48" s="524"/>
    </row>
    <row r="49" spans="1:6" s="192" customFormat="1" ht="17.25" customHeight="1">
      <c r="A49" s="589" t="s">
        <v>33</v>
      </c>
      <c r="B49" s="105" t="s">
        <v>1575</v>
      </c>
      <c r="C49" s="588" t="s">
        <v>1578</v>
      </c>
      <c r="D49" s="588" t="s">
        <v>114</v>
      </c>
      <c r="E49" s="100">
        <f aca="true" t="shared" si="0" ref="E49:F55">E32/(1-E41/100)</f>
        <v>0</v>
      </c>
      <c r="F49" s="100">
        <f t="shared" si="0"/>
        <v>0</v>
      </c>
    </row>
    <row r="50" spans="1:6" ht="17.25" customHeight="1">
      <c r="A50" s="589" t="s">
        <v>827</v>
      </c>
      <c r="B50" s="98" t="s">
        <v>298</v>
      </c>
      <c r="C50" s="588" t="s">
        <v>1579</v>
      </c>
      <c r="D50" s="500" t="s">
        <v>114</v>
      </c>
      <c r="E50" s="100">
        <f t="shared" si="0"/>
        <v>0</v>
      </c>
      <c r="F50" s="100">
        <f t="shared" si="0"/>
        <v>0</v>
      </c>
    </row>
    <row r="51" spans="1:6" ht="17.25" customHeight="1">
      <c r="A51" s="589" t="s">
        <v>828</v>
      </c>
      <c r="B51" s="98" t="s">
        <v>299</v>
      </c>
      <c r="C51" s="588" t="s">
        <v>1580</v>
      </c>
      <c r="D51" s="500" t="s">
        <v>114</v>
      </c>
      <c r="E51" s="100">
        <f t="shared" si="0"/>
        <v>0</v>
      </c>
      <c r="F51" s="100">
        <f t="shared" si="0"/>
        <v>0</v>
      </c>
    </row>
    <row r="52" spans="1:6" ht="17.25" customHeight="1">
      <c r="A52" s="589" t="s">
        <v>829</v>
      </c>
      <c r="B52" s="98" t="s">
        <v>1220</v>
      </c>
      <c r="C52" s="588" t="s">
        <v>1581</v>
      </c>
      <c r="D52" s="500" t="s">
        <v>114</v>
      </c>
      <c r="E52" s="100">
        <f t="shared" si="0"/>
        <v>0</v>
      </c>
      <c r="F52" s="100">
        <f t="shared" si="0"/>
        <v>0</v>
      </c>
    </row>
    <row r="53" spans="1:6" ht="17.25" customHeight="1">
      <c r="A53" s="589" t="s">
        <v>830</v>
      </c>
      <c r="B53" s="98" t="s">
        <v>1221</v>
      </c>
      <c r="C53" s="588" t="s">
        <v>1582</v>
      </c>
      <c r="D53" s="500" t="s">
        <v>114</v>
      </c>
      <c r="E53" s="100">
        <f t="shared" si="0"/>
        <v>0</v>
      </c>
      <c r="F53" s="100">
        <f t="shared" si="0"/>
        <v>0</v>
      </c>
    </row>
    <row r="54" spans="1:6" ht="17.25" customHeight="1">
      <c r="A54" s="501" t="s">
        <v>831</v>
      </c>
      <c r="B54" s="105" t="s">
        <v>300</v>
      </c>
      <c r="C54" s="588" t="s">
        <v>1583</v>
      </c>
      <c r="D54" s="5" t="s">
        <v>114</v>
      </c>
      <c r="E54" s="6">
        <f t="shared" si="0"/>
        <v>0</v>
      </c>
      <c r="F54" s="6">
        <f t="shared" si="0"/>
        <v>0</v>
      </c>
    </row>
    <row r="55" spans="1:6" ht="17.25" customHeight="1">
      <c r="A55" s="589" t="s">
        <v>832</v>
      </c>
      <c r="B55" s="105" t="s">
        <v>1588</v>
      </c>
      <c r="C55" s="593" t="s">
        <v>1605</v>
      </c>
      <c r="D55" s="5" t="s">
        <v>114</v>
      </c>
      <c r="E55" s="6">
        <f t="shared" si="0"/>
        <v>0</v>
      </c>
      <c r="F55" s="6">
        <f t="shared" si="0"/>
        <v>0</v>
      </c>
    </row>
    <row r="56" spans="1:6" ht="44.25" customHeight="1">
      <c r="A56" s="589" t="s">
        <v>939</v>
      </c>
      <c r="B56" s="105" t="s">
        <v>1839</v>
      </c>
      <c r="C56" s="594" t="s">
        <v>1585</v>
      </c>
      <c r="D56" s="5" t="s">
        <v>114</v>
      </c>
      <c r="E56" s="6">
        <f>_xlfn.IFERROR((E49*E20+E50*E21+E51*E22+E52*E23+E53*E24+E54*E25+E55*E26)/(SUM(E20:E26)),0)</f>
        <v>0</v>
      </c>
      <c r="F56" s="6">
        <f>_xlfn.IFERROR((F49*F20+F50*F21+F51*F22+F52*F23+F53*F24+F54*F25+F55*F26)/(SUM(F20:F26)),0)</f>
        <v>0</v>
      </c>
    </row>
    <row r="57" spans="1:6" ht="17.25" customHeight="1">
      <c r="A57" s="526"/>
      <c r="B57" s="522"/>
      <c r="C57" s="520"/>
      <c r="D57" s="520"/>
      <c r="E57" s="524"/>
      <c r="F57" s="524"/>
    </row>
    <row r="58" spans="1:6" ht="17.25" customHeight="1">
      <c r="A58" s="5" t="s">
        <v>149</v>
      </c>
      <c r="B58" s="101" t="s">
        <v>301</v>
      </c>
      <c r="C58" s="586" t="s">
        <v>1551</v>
      </c>
      <c r="D58" s="500" t="s">
        <v>3</v>
      </c>
      <c r="E58" s="106">
        <f>_xlfn.IFERROR(E19*100/$E$28,0)</f>
        <v>0</v>
      </c>
      <c r="F58" s="106">
        <f>_xlfn.IFERROR(F19*100/$F$28,0)</f>
        <v>0</v>
      </c>
    </row>
    <row r="59" spans="1:6" ht="17.25" customHeight="1">
      <c r="A59" s="5" t="s">
        <v>150</v>
      </c>
      <c r="B59" s="101" t="s">
        <v>302</v>
      </c>
      <c r="C59" s="586" t="s">
        <v>1552</v>
      </c>
      <c r="D59" s="500" t="s">
        <v>3</v>
      </c>
      <c r="E59" s="106">
        <f>_xlfn.IFERROR(E20*100/$E$28,0)</f>
        <v>0</v>
      </c>
      <c r="F59" s="106">
        <f>_xlfn.IFERROR(F20*100/$F$28,0)</f>
        <v>0</v>
      </c>
    </row>
    <row r="60" spans="1:6" ht="17.25" customHeight="1">
      <c r="A60" s="5" t="s">
        <v>151</v>
      </c>
      <c r="B60" s="101" t="s">
        <v>1214</v>
      </c>
      <c r="C60" s="586" t="s">
        <v>1553</v>
      </c>
      <c r="D60" s="500" t="s">
        <v>3</v>
      </c>
      <c r="E60" s="106">
        <f>_xlfn.IFERROR(E21*100/$E$28,0)</f>
        <v>0</v>
      </c>
      <c r="F60" s="106">
        <f>_xlfn.IFERROR(F21*100/$F$28,0)</f>
        <v>0</v>
      </c>
    </row>
    <row r="61" spans="1:6" ht="17.25" customHeight="1">
      <c r="A61" s="5" t="s">
        <v>1210</v>
      </c>
      <c r="B61" s="101" t="s">
        <v>303</v>
      </c>
      <c r="C61" s="586" t="s">
        <v>1557</v>
      </c>
      <c r="D61" s="500" t="s">
        <v>3</v>
      </c>
      <c r="E61" s="106">
        <f>_xlfn.IFERROR(E22*100/$E$28,0)</f>
        <v>0</v>
      </c>
      <c r="F61" s="106">
        <f>_xlfn.IFERROR(F22*100/$F$28,0)</f>
        <v>0</v>
      </c>
    </row>
    <row r="62" spans="1:6" ht="17.25" customHeight="1">
      <c r="A62" s="5" t="s">
        <v>1211</v>
      </c>
      <c r="B62" s="101" t="s">
        <v>1215</v>
      </c>
      <c r="C62" s="586" t="s">
        <v>1554</v>
      </c>
      <c r="D62" s="500" t="s">
        <v>3</v>
      </c>
      <c r="E62" s="106">
        <f>_xlfn.IFERROR(E23*100/$E$28,0)</f>
        <v>0</v>
      </c>
      <c r="F62" s="106">
        <f>_xlfn.IFERROR(F23*100/$F$28,0)</f>
        <v>0</v>
      </c>
    </row>
    <row r="63" spans="1:6" ht="17.25" customHeight="1">
      <c r="A63" s="5" t="s">
        <v>1212</v>
      </c>
      <c r="B63" s="101" t="s">
        <v>1216</v>
      </c>
      <c r="C63" s="586" t="s">
        <v>1555</v>
      </c>
      <c r="D63" s="500" t="s">
        <v>3</v>
      </c>
      <c r="E63" s="106">
        <f>_xlfn.IFERROR(E24*100/$E$28,0)</f>
        <v>0</v>
      </c>
      <c r="F63" s="106">
        <f>_xlfn.IFERROR(F24*100/$F$28,0)</f>
        <v>0</v>
      </c>
    </row>
    <row r="64" spans="1:6" ht="17.25" customHeight="1">
      <c r="A64" s="5" t="s">
        <v>1217</v>
      </c>
      <c r="B64" s="101" t="s">
        <v>304</v>
      </c>
      <c r="C64" s="586" t="s">
        <v>1556</v>
      </c>
      <c r="D64" s="500" t="s">
        <v>3</v>
      </c>
      <c r="E64" s="106">
        <f>_xlfn.IFERROR(E25*100/$E$28,0)</f>
        <v>0</v>
      </c>
      <c r="F64" s="106">
        <f>_xlfn.IFERROR(F25*100/$F$28,0)</f>
        <v>0</v>
      </c>
    </row>
    <row r="65" spans="1:6" ht="17.25" customHeight="1">
      <c r="A65" s="5" t="s">
        <v>1590</v>
      </c>
      <c r="B65" s="101" t="s">
        <v>1589</v>
      </c>
      <c r="C65" s="593" t="s">
        <v>1606</v>
      </c>
      <c r="D65" s="588" t="s">
        <v>3</v>
      </c>
      <c r="E65" s="106">
        <f>_xlfn.IFERROR(E26*100/$E$28,0)</f>
        <v>0</v>
      </c>
      <c r="F65" s="106">
        <f>_xlfn.IFERROR(F26*100/$F$28,0)</f>
        <v>0</v>
      </c>
    </row>
    <row r="66" spans="1:6" ht="17.25" customHeight="1">
      <c r="A66" s="520"/>
      <c r="B66" s="522"/>
      <c r="C66" s="520"/>
      <c r="D66" s="520"/>
      <c r="E66" s="527"/>
      <c r="F66" s="527"/>
    </row>
    <row r="67" spans="1:6" ht="39" customHeight="1">
      <c r="A67" s="501" t="s">
        <v>486</v>
      </c>
      <c r="B67" s="98" t="s">
        <v>305</v>
      </c>
      <c r="C67" s="594" t="s">
        <v>1607</v>
      </c>
      <c r="D67" s="500" t="s">
        <v>114</v>
      </c>
      <c r="E67" s="100">
        <f>_xlfn.IFERROR((E31*E19+E32*E20+E33*E21+E34*E22+E35*E23+E36*E24+E37*E25+E38*E26)/E28,0)</f>
        <v>0</v>
      </c>
      <c r="F67" s="100">
        <f>_xlfn.IFERROR((F31*F19+F32*F20+F33*F21+F34*F22+F35*F23+F36*F24+F37*F25+F38*F26)/F28,0)</f>
        <v>0</v>
      </c>
    </row>
    <row r="68" spans="1:6" ht="33" customHeight="1">
      <c r="A68" s="5" t="s">
        <v>155</v>
      </c>
      <c r="B68" s="98" t="s">
        <v>306</v>
      </c>
      <c r="C68" s="594" t="s">
        <v>1608</v>
      </c>
      <c r="D68" s="500" t="s">
        <v>114</v>
      </c>
      <c r="E68" s="100"/>
      <c r="F68" s="100">
        <f>(E58*F31+E59*F32+E60*F33+E61*F34+E62*F35+E63*F36+E64*F37+E65*F38)/100</f>
        <v>0</v>
      </c>
    </row>
    <row r="69" spans="1:6" ht="17.25" customHeight="1">
      <c r="A69" s="520"/>
      <c r="B69" s="523"/>
      <c r="C69" s="533"/>
      <c r="D69" s="520"/>
      <c r="E69" s="524"/>
      <c r="F69" s="524"/>
    </row>
    <row r="70" spans="1:6" s="192" customFormat="1" ht="17.25" customHeight="1">
      <c r="A70" s="501" t="s">
        <v>252</v>
      </c>
      <c r="B70" s="528" t="s">
        <v>307</v>
      </c>
      <c r="C70" s="502" t="s">
        <v>1609</v>
      </c>
      <c r="D70" s="501" t="s">
        <v>109</v>
      </c>
      <c r="E70" s="529"/>
      <c r="F70" s="529">
        <f>F28*(F67-F68)/10</f>
        <v>0</v>
      </c>
    </row>
    <row r="71" spans="1:6" s="192" customFormat="1" ht="39.75" customHeight="1">
      <c r="A71" s="5" t="s">
        <v>502</v>
      </c>
      <c r="B71" s="528" t="s">
        <v>308</v>
      </c>
      <c r="C71" s="502" t="s">
        <v>1610</v>
      </c>
      <c r="D71" s="501" t="s">
        <v>109</v>
      </c>
      <c r="E71" s="529"/>
      <c r="F71" s="529">
        <f>(F15-E15)*(F56-F39)/10</f>
        <v>0</v>
      </c>
    </row>
    <row r="72" spans="1:6" s="192" customFormat="1" ht="17.25" customHeight="1">
      <c r="A72" s="5"/>
      <c r="B72" s="528"/>
      <c r="C72" s="502"/>
      <c r="D72" s="501"/>
      <c r="E72" s="529"/>
      <c r="F72" s="529"/>
    </row>
    <row r="73" spans="1:6" s="192" customFormat="1" ht="17.25" customHeight="1">
      <c r="A73" s="129" t="s">
        <v>507</v>
      </c>
      <c r="B73" s="530" t="s">
        <v>309</v>
      </c>
      <c r="C73" s="129" t="s">
        <v>1213</v>
      </c>
      <c r="D73" s="129" t="s">
        <v>109</v>
      </c>
      <c r="E73" s="531"/>
      <c r="F73" s="531">
        <f>F71+F70</f>
        <v>0</v>
      </c>
    </row>
  </sheetData>
  <sheetProtection password="D2BB" sheet="1"/>
  <mergeCells count="5">
    <mergeCell ref="A1:F1"/>
    <mergeCell ref="A2:B2"/>
    <mergeCell ref="C2:F2"/>
    <mergeCell ref="A3:B3"/>
    <mergeCell ref="C3:D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24"/>
  <sheetViews>
    <sheetView zoomScalePageLayoutView="0" workbookViewId="0" topLeftCell="A1">
      <selection activeCell="C26" sqref="C26"/>
    </sheetView>
  </sheetViews>
  <sheetFormatPr defaultColWidth="9.140625" defaultRowHeight="15"/>
  <cols>
    <col min="1" max="1" width="9.140625" style="614" customWidth="1"/>
    <col min="2" max="2" width="37.7109375" style="614" customWidth="1"/>
    <col min="3" max="3" width="29.140625" style="614" customWidth="1"/>
    <col min="4" max="4" width="16.00390625" style="614" customWidth="1"/>
    <col min="5" max="5" width="15.7109375" style="614" customWidth="1"/>
    <col min="6" max="6" width="18.7109375" style="614" customWidth="1"/>
    <col min="7" max="16384" width="9.140625" style="614" customWidth="1"/>
  </cols>
  <sheetData>
    <row r="1" spans="1:6" ht="22.5">
      <c r="A1" s="1212" t="s">
        <v>336</v>
      </c>
      <c r="B1" s="1212"/>
      <c r="C1" s="1212"/>
      <c r="D1" s="1212"/>
      <c r="E1" s="1212"/>
      <c r="F1" s="1212"/>
    </row>
    <row r="2" spans="1:6" ht="18">
      <c r="A2" s="1213" t="s">
        <v>82</v>
      </c>
      <c r="B2" s="1214"/>
      <c r="C2" s="1215">
        <f>'Form-Se2'!C3:J3</f>
        <v>0</v>
      </c>
      <c r="D2" s="1216"/>
      <c r="E2" s="1216"/>
      <c r="F2" s="1217"/>
    </row>
    <row r="3" spans="1:14" ht="15">
      <c r="A3" s="1210" t="s">
        <v>694</v>
      </c>
      <c r="B3" s="1210"/>
      <c r="C3" s="1211" t="s">
        <v>312</v>
      </c>
      <c r="D3" s="1211"/>
      <c r="E3" s="256" t="str">
        <f>'Form-Se2'!H1025</f>
        <v>No</v>
      </c>
      <c r="F3" s="256" t="str">
        <f>'Form-Se2'!I1025</f>
        <v>Yes</v>
      </c>
      <c r="G3" s="816"/>
      <c r="H3" s="816"/>
      <c r="I3" s="816"/>
      <c r="J3" s="816"/>
      <c r="K3" s="816"/>
      <c r="L3" s="816"/>
      <c r="M3" s="816"/>
      <c r="N3" s="816"/>
    </row>
    <row r="4" spans="1:6" ht="42.75">
      <c r="A4" s="607" t="s">
        <v>177</v>
      </c>
      <c r="B4" s="606" t="s">
        <v>258</v>
      </c>
      <c r="C4" s="606" t="s">
        <v>259</v>
      </c>
      <c r="D4" s="606" t="s">
        <v>260</v>
      </c>
      <c r="E4" s="607" t="str">
        <f>'NF3-Power Mix'!E4</f>
        <v>Baseline Year (Average of Yr 1 , Yr 2 &amp; Yr3)</v>
      </c>
      <c r="F4" s="607" t="str">
        <f>'NF3-Power Mix'!F4</f>
        <v>Current/Asssesment/Target Year (20…..20….)</v>
      </c>
    </row>
    <row r="5" spans="1:6" ht="14.25">
      <c r="A5" s="1218" t="s">
        <v>337</v>
      </c>
      <c r="B5" s="1219"/>
      <c r="C5" s="1219"/>
      <c r="D5" s="1219"/>
      <c r="E5" s="1219"/>
      <c r="F5" s="1220"/>
    </row>
    <row r="6" spans="1:6" ht="14.25">
      <c r="A6" s="600">
        <v>1</v>
      </c>
      <c r="B6" s="601" t="s">
        <v>338</v>
      </c>
      <c r="C6" s="610" t="s">
        <v>1624</v>
      </c>
      <c r="D6" s="600" t="s">
        <v>69</v>
      </c>
      <c r="E6" s="602">
        <f>'Form-Se2'!H492</f>
        <v>0</v>
      </c>
      <c r="F6" s="602">
        <f>'Form-Se2'!I492</f>
        <v>0</v>
      </c>
    </row>
    <row r="7" spans="1:6" ht="14.25">
      <c r="A7" s="596">
        <v>2</v>
      </c>
      <c r="B7" s="98" t="s">
        <v>339</v>
      </c>
      <c r="C7" s="610" t="s">
        <v>1625</v>
      </c>
      <c r="D7" s="596" t="s">
        <v>114</v>
      </c>
      <c r="E7" s="603">
        <f>'Form-Se2'!H967</f>
        <v>0</v>
      </c>
      <c r="F7" s="603">
        <f>'Form-Se2'!I967</f>
        <v>0</v>
      </c>
    </row>
    <row r="8" spans="1:6" ht="14.25">
      <c r="A8" s="596">
        <v>3</v>
      </c>
      <c r="B8" s="98" t="s">
        <v>340</v>
      </c>
      <c r="C8" s="610" t="s">
        <v>1626</v>
      </c>
      <c r="D8" s="596" t="s">
        <v>3</v>
      </c>
      <c r="E8" s="603">
        <f>'Form-Se2'!H989</f>
        <v>0</v>
      </c>
      <c r="F8" s="603">
        <f>'Form-Se2'!I989</f>
        <v>0</v>
      </c>
    </row>
    <row r="9" spans="1:6" ht="14.25">
      <c r="A9" s="596">
        <v>4</v>
      </c>
      <c r="B9" s="98" t="s">
        <v>341</v>
      </c>
      <c r="C9" s="610" t="s">
        <v>1627</v>
      </c>
      <c r="D9" s="596" t="s">
        <v>3</v>
      </c>
      <c r="E9" s="603">
        <f>'Form-Se2'!H990</f>
        <v>0</v>
      </c>
      <c r="F9" s="603">
        <f>'Form-Se2'!I990</f>
        <v>0</v>
      </c>
    </row>
    <row r="10" spans="1:6" ht="14.25">
      <c r="A10" s="596">
        <v>5</v>
      </c>
      <c r="B10" s="98" t="s">
        <v>342</v>
      </c>
      <c r="C10" s="610" t="s">
        <v>1628</v>
      </c>
      <c r="D10" s="596" t="s">
        <v>3</v>
      </c>
      <c r="E10" s="603">
        <f>'Form-Se2'!H991</f>
        <v>0</v>
      </c>
      <c r="F10" s="603">
        <f>'Form-Se2'!I991</f>
        <v>0</v>
      </c>
    </row>
    <row r="11" spans="1:6" ht="14.25">
      <c r="A11" s="596">
        <v>6</v>
      </c>
      <c r="B11" s="98" t="s">
        <v>343</v>
      </c>
      <c r="C11" s="610" t="s">
        <v>1629</v>
      </c>
      <c r="D11" s="596" t="s">
        <v>125</v>
      </c>
      <c r="E11" s="603">
        <f>'Form-Se2'!H992</f>
        <v>0</v>
      </c>
      <c r="F11" s="603">
        <f>'Form-Se2'!I992</f>
        <v>0</v>
      </c>
    </row>
    <row r="12" spans="1:6" ht="28.5">
      <c r="A12" s="596">
        <v>7</v>
      </c>
      <c r="B12" s="98" t="s">
        <v>344</v>
      </c>
      <c r="C12" s="101" t="s">
        <v>345</v>
      </c>
      <c r="D12" s="596" t="s">
        <v>3</v>
      </c>
      <c r="E12" s="605">
        <f>IF(E11=0,0,92.5-(50*E8+630*(E9+9*E10))/E11)</f>
        <v>0</v>
      </c>
      <c r="F12" s="605">
        <f>IF(F11=0,0,92.5-(50*F8+630*(F9+9*F10))/F11)</f>
        <v>0</v>
      </c>
    </row>
    <row r="13" spans="1:6" ht="14.25">
      <c r="A13" s="596">
        <v>8</v>
      </c>
      <c r="B13" s="101" t="s">
        <v>346</v>
      </c>
      <c r="C13" s="596" t="s">
        <v>347</v>
      </c>
      <c r="D13" s="596" t="s">
        <v>114</v>
      </c>
      <c r="E13" s="603"/>
      <c r="F13" s="605">
        <f>IF(F12=0,0,E7*E12/F12)</f>
        <v>0</v>
      </c>
    </row>
    <row r="14" spans="1:6" ht="14.25">
      <c r="A14" s="596">
        <v>9</v>
      </c>
      <c r="B14" s="101" t="s">
        <v>348</v>
      </c>
      <c r="C14" s="596" t="s">
        <v>349</v>
      </c>
      <c r="D14" s="596"/>
      <c r="E14" s="603"/>
      <c r="F14" s="605">
        <f>IF(F13=0,0,F13-$E$7)</f>
        <v>0</v>
      </c>
    </row>
    <row r="15" spans="1:6" ht="28.5">
      <c r="A15" s="526">
        <v>10</v>
      </c>
      <c r="B15" s="606" t="s">
        <v>350</v>
      </c>
      <c r="C15" s="526" t="s">
        <v>1826</v>
      </c>
      <c r="D15" s="526" t="s">
        <v>109</v>
      </c>
      <c r="E15" s="608"/>
      <c r="F15" s="609">
        <f>(F14*F6)/10</f>
        <v>0</v>
      </c>
    </row>
    <row r="16" spans="1:6" ht="14.25">
      <c r="A16" s="1218" t="s">
        <v>1409</v>
      </c>
      <c r="B16" s="1219" t="s">
        <v>351</v>
      </c>
      <c r="C16" s="1219"/>
      <c r="D16" s="1219"/>
      <c r="E16" s="1219"/>
      <c r="F16" s="1220"/>
    </row>
    <row r="17" spans="1:6" ht="28.5">
      <c r="A17" s="596">
        <v>11</v>
      </c>
      <c r="B17" s="98" t="s">
        <v>344</v>
      </c>
      <c r="C17" s="127" t="s">
        <v>345</v>
      </c>
      <c r="D17" s="596" t="s">
        <v>3</v>
      </c>
      <c r="E17" s="605">
        <f>IF(E11=0,0,92.5-(50*E8+630*(E9+9*E10))/E11)</f>
        <v>0</v>
      </c>
      <c r="F17" s="605">
        <f>IF(F11=0,0,92.5-(50*F8+630*(F9+9*F10))/F11)</f>
        <v>0</v>
      </c>
    </row>
    <row r="18" spans="1:6" ht="14.25">
      <c r="A18" s="578">
        <v>12</v>
      </c>
      <c r="B18" s="579" t="s">
        <v>1408</v>
      </c>
      <c r="C18" s="610" t="s">
        <v>1630</v>
      </c>
      <c r="D18" s="578" t="s">
        <v>57</v>
      </c>
      <c r="E18" s="611">
        <f>'Form-Se2'!H451</f>
        <v>0</v>
      </c>
      <c r="F18" s="611">
        <f>'Form-Se2'!I451</f>
        <v>0</v>
      </c>
    </row>
    <row r="19" spans="1:6" ht="28.5">
      <c r="A19" s="578">
        <v>14</v>
      </c>
      <c r="B19" s="580" t="s">
        <v>1410</v>
      </c>
      <c r="C19" s="610" t="s">
        <v>1631</v>
      </c>
      <c r="D19" s="128" t="s">
        <v>353</v>
      </c>
      <c r="E19" s="611">
        <f>'Form-Se2'!H454</f>
        <v>0</v>
      </c>
      <c r="F19" s="611">
        <f>'Form-Se2'!I454</f>
        <v>0</v>
      </c>
    </row>
    <row r="20" spans="1:6" ht="42.75">
      <c r="A20" s="618">
        <v>15</v>
      </c>
      <c r="B20" s="619" t="s">
        <v>1389</v>
      </c>
      <c r="C20" s="610" t="s">
        <v>1827</v>
      </c>
      <c r="D20" s="620" t="s">
        <v>533</v>
      </c>
      <c r="E20" s="621">
        <f>'Form-Se2'!H455</f>
        <v>0</v>
      </c>
      <c r="F20" s="621">
        <f>'Form-Se2'!I455</f>
        <v>0</v>
      </c>
    </row>
    <row r="21" spans="1:6" ht="28.5">
      <c r="A21" s="578">
        <v>16</v>
      </c>
      <c r="B21" s="580" t="s">
        <v>1406</v>
      </c>
      <c r="C21" s="627" t="s">
        <v>1840</v>
      </c>
      <c r="D21" s="128" t="s">
        <v>353</v>
      </c>
      <c r="E21" s="59"/>
      <c r="F21" s="5">
        <f>_xlfn.IFERROR(E19*(E17/F17),0)</f>
        <v>0</v>
      </c>
    </row>
    <row r="22" spans="1:6" ht="28.5">
      <c r="A22" s="578">
        <v>17</v>
      </c>
      <c r="B22" s="580" t="s">
        <v>1407</v>
      </c>
      <c r="C22" s="596" t="s">
        <v>1632</v>
      </c>
      <c r="D22" s="128" t="s">
        <v>353</v>
      </c>
      <c r="E22" s="59"/>
      <c r="F22" s="612">
        <f>F21-E19</f>
        <v>0</v>
      </c>
    </row>
    <row r="23" spans="1:6" ht="28.5">
      <c r="A23" s="581">
        <v>18</v>
      </c>
      <c r="B23" s="582" t="s">
        <v>354</v>
      </c>
      <c r="C23" s="520" t="s">
        <v>1633</v>
      </c>
      <c r="D23" s="581" t="s">
        <v>355</v>
      </c>
      <c r="E23" s="613"/>
      <c r="F23" s="613">
        <f>F22*F18*F20/1000</f>
        <v>0</v>
      </c>
    </row>
    <row r="24" spans="1:6" ht="28.5">
      <c r="A24" s="5">
        <v>19</v>
      </c>
      <c r="B24" s="528" t="s">
        <v>356</v>
      </c>
      <c r="C24" s="59" t="s">
        <v>1634</v>
      </c>
      <c r="D24" s="59" t="s">
        <v>355</v>
      </c>
      <c r="E24" s="59"/>
      <c r="F24" s="612">
        <f>IF(AND(E3="yes",F3="yes"),IF((F23+F15)&lt;0,0,F23+F15),0)</f>
        <v>0</v>
      </c>
    </row>
  </sheetData>
  <sheetProtection password="D2BB" sheet="1"/>
  <mergeCells count="7">
    <mergeCell ref="A1:F1"/>
    <mergeCell ref="A2:B2"/>
    <mergeCell ref="C2:F2"/>
    <mergeCell ref="A5:F5"/>
    <mergeCell ref="A16:F16"/>
    <mergeCell ref="A3:B3"/>
    <mergeCell ref="C3:D3"/>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16"/>
  <sheetViews>
    <sheetView zoomScalePageLayoutView="0" workbookViewId="0" topLeftCell="A1">
      <selection activeCell="D16" sqref="D16"/>
    </sheetView>
  </sheetViews>
  <sheetFormatPr defaultColWidth="9.140625" defaultRowHeight="15"/>
  <cols>
    <col min="1" max="1" width="7.28125" style="0" customWidth="1"/>
    <col min="2" max="2" width="47.57421875" style="0" customWidth="1"/>
    <col min="3" max="3" width="27.28125" style="0" bestFit="1" customWidth="1"/>
    <col min="4" max="5" width="17.421875" style="0" customWidth="1"/>
    <col min="6" max="6" width="18.7109375" style="0" customWidth="1"/>
  </cols>
  <sheetData>
    <row r="1" spans="1:6" ht="22.5">
      <c r="A1" s="1221" t="s">
        <v>631</v>
      </c>
      <c r="B1" s="1221"/>
      <c r="C1" s="1221"/>
      <c r="D1" s="1221"/>
      <c r="E1" s="1221"/>
      <c r="F1" s="1221"/>
    </row>
    <row r="2" spans="1:6" ht="18">
      <c r="A2" s="1222" t="s">
        <v>82</v>
      </c>
      <c r="B2" s="1223"/>
      <c r="C2" s="1224">
        <f>'Form-Se2'!C3:J3</f>
        <v>0</v>
      </c>
      <c r="D2" s="1225"/>
      <c r="E2" s="1225"/>
      <c r="F2" s="1226"/>
    </row>
    <row r="3" spans="1:6" ht="15">
      <c r="A3" s="1210" t="s">
        <v>694</v>
      </c>
      <c r="B3" s="1210"/>
      <c r="C3" s="1211" t="s">
        <v>312</v>
      </c>
      <c r="D3" s="1211"/>
      <c r="E3" s="256" t="str">
        <f>'Form-Se2'!H1023</f>
        <v>No</v>
      </c>
      <c r="F3" s="256" t="str">
        <f>'Form-Se2'!I1023</f>
        <v>No</v>
      </c>
    </row>
    <row r="4" spans="1:6" ht="42.75">
      <c r="A4" s="112" t="s">
        <v>177</v>
      </c>
      <c r="B4" s="113" t="s">
        <v>258</v>
      </c>
      <c r="C4" s="113" t="s">
        <v>259</v>
      </c>
      <c r="D4" s="113" t="s">
        <v>260</v>
      </c>
      <c r="E4" s="112" t="str">
        <f>'NF4- Fuel Quality'!E4</f>
        <v>Baseline Year (Average of Yr 1 , Yr 2 &amp; Yr3)</v>
      </c>
      <c r="F4" s="112" t="str">
        <f>'NF4- Fuel Quality'!F4</f>
        <v>Current/Asssesment/Target Year (20…..20….)</v>
      </c>
    </row>
    <row r="5" spans="1:6" ht="15">
      <c r="A5" s="1227" t="s">
        <v>666</v>
      </c>
      <c r="B5" s="1228"/>
      <c r="C5" s="1228"/>
      <c r="D5" s="1228"/>
      <c r="E5" s="1228"/>
      <c r="F5" s="1229"/>
    </row>
    <row r="6" spans="1:6" ht="15">
      <c r="A6" s="600">
        <v>1</v>
      </c>
      <c r="B6" s="601" t="s">
        <v>632</v>
      </c>
      <c r="C6" s="610" t="s">
        <v>1564</v>
      </c>
      <c r="D6" s="600" t="s">
        <v>531</v>
      </c>
      <c r="E6" s="602">
        <f>'Base line Parameters'!E87</f>
        <v>0</v>
      </c>
      <c r="F6" s="602">
        <f>'Base line Parameters'!F87</f>
        <v>0</v>
      </c>
    </row>
    <row r="7" spans="1:6" ht="15">
      <c r="A7" s="596">
        <v>2</v>
      </c>
      <c r="B7" s="98" t="s">
        <v>634</v>
      </c>
      <c r="C7" s="610" t="s">
        <v>1620</v>
      </c>
      <c r="D7" s="596" t="s">
        <v>635</v>
      </c>
      <c r="E7" s="603">
        <f>'Base line Parameters'!E20</f>
        <v>0</v>
      </c>
      <c r="F7" s="603">
        <f>'Base line Parameters'!F20</f>
        <v>0</v>
      </c>
    </row>
    <row r="8" spans="1:6" ht="15">
      <c r="A8" s="596">
        <v>3</v>
      </c>
      <c r="B8" s="98" t="s">
        <v>659</v>
      </c>
      <c r="C8" s="610" t="s">
        <v>1621</v>
      </c>
      <c r="D8" s="596" t="s">
        <v>3</v>
      </c>
      <c r="E8" s="603">
        <f>'Form-Se2'!H223</f>
        <v>0</v>
      </c>
      <c r="F8" s="603">
        <f>'Form-Se2'!I223</f>
        <v>0</v>
      </c>
    </row>
    <row r="9" spans="1:6" ht="15">
      <c r="A9" s="596">
        <v>4</v>
      </c>
      <c r="B9" s="98" t="s">
        <v>660</v>
      </c>
      <c r="C9" s="610" t="s">
        <v>1622</v>
      </c>
      <c r="D9" s="596" t="s">
        <v>3</v>
      </c>
      <c r="E9" s="603">
        <f>'Form-Se2'!H224</f>
        <v>0</v>
      </c>
      <c r="F9" s="603">
        <f>'Form-Se2'!I224</f>
        <v>0</v>
      </c>
    </row>
    <row r="10" spans="1:6" ht="15">
      <c r="A10" s="596">
        <v>5</v>
      </c>
      <c r="B10" s="98" t="s">
        <v>661</v>
      </c>
      <c r="C10" s="610" t="s">
        <v>1623</v>
      </c>
      <c r="D10" s="596" t="s">
        <v>3</v>
      </c>
      <c r="E10" s="603">
        <f>'Form-Se2'!H225</f>
        <v>0</v>
      </c>
      <c r="F10" s="603">
        <f>'Form-Se2'!I225</f>
        <v>0</v>
      </c>
    </row>
    <row r="11" spans="1:6" ht="28.5">
      <c r="A11" s="596">
        <v>6</v>
      </c>
      <c r="B11" s="101" t="s">
        <v>667</v>
      </c>
      <c r="C11" s="604" t="s">
        <v>668</v>
      </c>
      <c r="D11" s="596" t="s">
        <v>633</v>
      </c>
      <c r="E11" s="605">
        <f>-2.1161*E8+807.08</f>
        <v>807.08</v>
      </c>
      <c r="F11" s="605">
        <f>-2.1161*F8+807.08</f>
        <v>807.08</v>
      </c>
    </row>
    <row r="12" spans="1:6" ht="20.25" customHeight="1">
      <c r="A12" s="596">
        <v>7</v>
      </c>
      <c r="B12" s="98" t="s">
        <v>664</v>
      </c>
      <c r="C12" s="604" t="s">
        <v>663</v>
      </c>
      <c r="D12" s="596" t="s">
        <v>633</v>
      </c>
      <c r="E12" s="605"/>
      <c r="F12" s="605">
        <f>F11-E11</f>
        <v>0</v>
      </c>
    </row>
    <row r="13" spans="1:6" ht="28.5">
      <c r="A13" s="526">
        <v>8</v>
      </c>
      <c r="B13" s="606" t="s">
        <v>665</v>
      </c>
      <c r="C13" s="607" t="s">
        <v>763</v>
      </c>
      <c r="D13" s="526" t="s">
        <v>109</v>
      </c>
      <c r="E13" s="608"/>
      <c r="F13" s="609">
        <f>IF(AND(E3="yes",F3="yes"),F12*F7*F6/10^6,0)</f>
        <v>0</v>
      </c>
    </row>
    <row r="15" ht="15">
      <c r="B15" t="s">
        <v>1831</v>
      </c>
    </row>
    <row r="16" ht="15">
      <c r="C16" s="201"/>
    </row>
  </sheetData>
  <sheetProtection password="D2BB" sheet="1"/>
  <mergeCells count="6">
    <mergeCell ref="A1:F1"/>
    <mergeCell ref="A2:B2"/>
    <mergeCell ref="C2:F2"/>
    <mergeCell ref="A5:F5"/>
    <mergeCell ref="A3:B3"/>
    <mergeCell ref="C3:D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29"/>
  <sheetViews>
    <sheetView zoomScalePageLayoutView="0" workbookViewId="0" topLeftCell="A1">
      <selection activeCell="C2" sqref="C2:N2"/>
    </sheetView>
  </sheetViews>
  <sheetFormatPr defaultColWidth="9.140625" defaultRowHeight="15"/>
  <cols>
    <col min="2" max="2" width="35.28125" style="0" customWidth="1"/>
    <col min="3" max="3" width="25.7109375" style="0" customWidth="1"/>
    <col min="4" max="4" width="14.57421875" style="0" customWidth="1"/>
    <col min="5" max="5" width="12.28125" style="0" customWidth="1"/>
    <col min="6" max="6" width="12.7109375" style="0" customWidth="1"/>
    <col min="7" max="7" width="11.57421875" style="0" customWidth="1"/>
    <col min="8" max="8" width="12.7109375" style="0" customWidth="1"/>
    <col min="10" max="10" width="12.00390625" style="0" customWidth="1"/>
    <col min="11" max="11" width="11.7109375" style="0" customWidth="1"/>
    <col min="12" max="12" width="12.28125" style="0" customWidth="1"/>
    <col min="13" max="13" width="10.8515625" style="0" customWidth="1"/>
    <col min="14" max="14" width="12.421875" style="0" customWidth="1"/>
  </cols>
  <sheetData>
    <row r="1" spans="1:14" ht="23.25">
      <c r="A1" s="1239" t="s">
        <v>1902</v>
      </c>
      <c r="B1" s="1239"/>
      <c r="C1" s="1239"/>
      <c r="D1" s="1239"/>
      <c r="E1" s="1239"/>
      <c r="F1" s="1239"/>
      <c r="G1" s="1239"/>
      <c r="H1" s="1239"/>
      <c r="I1" s="1239"/>
      <c r="J1" s="1239"/>
      <c r="K1" s="1239"/>
      <c r="L1" s="1239"/>
      <c r="M1" s="1239"/>
      <c r="N1" s="1239"/>
    </row>
    <row r="2" spans="1:14" ht="18.75">
      <c r="A2" s="1240" t="s">
        <v>82</v>
      </c>
      <c r="B2" s="1241"/>
      <c r="C2" s="1242">
        <f>'NF5- Scrap use'!C2:F2</f>
        <v>0</v>
      </c>
      <c r="D2" s="1242"/>
      <c r="E2" s="1242"/>
      <c r="F2" s="1242"/>
      <c r="G2" s="1242"/>
      <c r="H2" s="1242"/>
      <c r="I2" s="1242"/>
      <c r="J2" s="1242"/>
      <c r="K2" s="1242"/>
      <c r="L2" s="1242"/>
      <c r="M2" s="1242"/>
      <c r="N2" s="1242"/>
    </row>
    <row r="3" spans="1:14" ht="15">
      <c r="A3" s="1210" t="s">
        <v>694</v>
      </c>
      <c r="B3" s="1210"/>
      <c r="C3" s="1211" t="s">
        <v>312</v>
      </c>
      <c r="D3" s="1211"/>
      <c r="E3" s="256" t="str">
        <f>'Form-Se2'!H1023</f>
        <v>No</v>
      </c>
      <c r="F3" s="256" t="str">
        <f>'Form-Se2'!I1023</f>
        <v>No</v>
      </c>
      <c r="G3" s="1137"/>
      <c r="H3" s="1137"/>
      <c r="I3" s="1137"/>
      <c r="J3" s="1137"/>
      <c r="K3" s="1137"/>
      <c r="L3" s="1137"/>
      <c r="M3" s="1137"/>
      <c r="N3" s="1137"/>
    </row>
    <row r="4" spans="1:14" ht="18.75">
      <c r="A4" s="1234"/>
      <c r="B4" s="1234"/>
      <c r="C4" s="224"/>
      <c r="D4" s="225"/>
      <c r="E4" s="1235" t="s">
        <v>1884</v>
      </c>
      <c r="F4" s="1235"/>
      <c r="G4" s="1236" t="s">
        <v>1886</v>
      </c>
      <c r="H4" s="1237"/>
      <c r="I4" s="1238" t="s">
        <v>1885</v>
      </c>
      <c r="J4" s="1237"/>
      <c r="K4" s="1238" t="s">
        <v>1887</v>
      </c>
      <c r="L4" s="1237"/>
      <c r="M4" s="1238" t="s">
        <v>1888</v>
      </c>
      <c r="N4" s="1237"/>
    </row>
    <row r="5" spans="1:14" ht="30">
      <c r="A5" s="226" t="s">
        <v>177</v>
      </c>
      <c r="B5" s="227" t="s">
        <v>258</v>
      </c>
      <c r="C5" s="227" t="s">
        <v>259</v>
      </c>
      <c r="D5" s="227" t="s">
        <v>260</v>
      </c>
      <c r="E5" s="228" t="s">
        <v>764</v>
      </c>
      <c r="F5" s="229" t="s">
        <v>2351</v>
      </c>
      <c r="G5" s="228" t="s">
        <v>764</v>
      </c>
      <c r="H5" s="229" t="str">
        <f>F5</f>
        <v>Current  Year    [AY] </v>
      </c>
      <c r="I5" s="228" t="s">
        <v>764</v>
      </c>
      <c r="J5" s="229" t="str">
        <f>F5</f>
        <v>Current  Year    [AY] </v>
      </c>
      <c r="K5" s="228" t="s">
        <v>764</v>
      </c>
      <c r="L5" s="229" t="str">
        <f>F5</f>
        <v>Current  Year    [AY] </v>
      </c>
      <c r="M5" s="228" t="s">
        <v>764</v>
      </c>
      <c r="N5" s="229" t="str">
        <f>F5</f>
        <v>Current  Year    [AY] </v>
      </c>
    </row>
    <row r="6" spans="1:14" ht="15">
      <c r="A6" s="230">
        <v>1</v>
      </c>
      <c r="B6" s="231" t="s">
        <v>647</v>
      </c>
      <c r="C6" s="223" t="s">
        <v>1611</v>
      </c>
      <c r="D6" s="231" t="s">
        <v>765</v>
      </c>
      <c r="E6" s="232">
        <f>'Form-Se2'!H228</f>
        <v>0</v>
      </c>
      <c r="F6" s="232">
        <f>'Form-Se2'!I228</f>
        <v>0</v>
      </c>
      <c r="G6" s="232">
        <f>'Form-Se2'!H228</f>
        <v>0</v>
      </c>
      <c r="H6" s="232">
        <f>'Form-Se2'!I228</f>
        <v>0</v>
      </c>
      <c r="I6" s="232">
        <f>'Form-Se2'!H254</f>
        <v>0</v>
      </c>
      <c r="J6" s="232">
        <f>'Form-Se2'!I254</f>
        <v>0</v>
      </c>
      <c r="K6" s="232">
        <f>'Form-Se2'!H267</f>
        <v>0</v>
      </c>
      <c r="L6" s="232">
        <f>'Form-Se2'!I267</f>
        <v>0</v>
      </c>
      <c r="M6" s="232"/>
      <c r="N6" s="232"/>
    </row>
    <row r="7" spans="1:14" ht="15">
      <c r="A7" s="230">
        <v>2</v>
      </c>
      <c r="B7" s="231" t="s">
        <v>632</v>
      </c>
      <c r="C7" s="223" t="s">
        <v>1564</v>
      </c>
      <c r="D7" s="231" t="s">
        <v>114</v>
      </c>
      <c r="E7" s="232">
        <f>'Base line Parameters'!E87</f>
        <v>0</v>
      </c>
      <c r="F7" s="232">
        <f>'Base line Parameters'!F87</f>
        <v>0</v>
      </c>
      <c r="G7" s="232">
        <f>'Base line Parameters'!E87</f>
        <v>0</v>
      </c>
      <c r="H7" s="232">
        <f>'Base line Parameters'!F87</f>
        <v>0</v>
      </c>
      <c r="I7" s="232">
        <f>'Base line Parameters'!E87</f>
        <v>0</v>
      </c>
      <c r="J7" s="232">
        <f>'Base line Parameters'!F87</f>
        <v>0</v>
      </c>
      <c r="K7" s="232">
        <f>'Base line Parameters'!E87</f>
        <v>0</v>
      </c>
      <c r="L7" s="232">
        <f>'Base line Parameters'!F87</f>
        <v>0</v>
      </c>
      <c r="M7" s="232"/>
      <c r="N7" s="232"/>
    </row>
    <row r="8" spans="1:14" ht="15">
      <c r="A8" s="230">
        <v>3</v>
      </c>
      <c r="B8" s="231" t="s">
        <v>766</v>
      </c>
      <c r="C8" s="223" t="s">
        <v>1612</v>
      </c>
      <c r="D8" s="231" t="s">
        <v>93</v>
      </c>
      <c r="E8" s="232">
        <f>'Form-Se2'!H231</f>
        <v>0</v>
      </c>
      <c r="F8" s="232">
        <f>'Form-Se2'!I231</f>
        <v>0</v>
      </c>
      <c r="G8" s="232">
        <f>'Form-Se2'!H244</f>
        <v>0</v>
      </c>
      <c r="H8" s="232">
        <f>'Form-Se2'!I244</f>
        <v>0</v>
      </c>
      <c r="I8" s="232">
        <f>'Form-Se2'!H257</f>
        <v>0</v>
      </c>
      <c r="J8" s="232">
        <f>'Form-Se2'!I257</f>
        <v>0</v>
      </c>
      <c r="K8" s="232">
        <f>'Form-Se2'!H270</f>
        <v>0</v>
      </c>
      <c r="L8" s="232">
        <f>'Form-Se2'!I270</f>
        <v>0</v>
      </c>
      <c r="M8" s="232"/>
      <c r="N8" s="232"/>
    </row>
    <row r="9" spans="1:14" ht="15">
      <c r="A9" s="230">
        <v>4</v>
      </c>
      <c r="B9" s="231" t="s">
        <v>1883</v>
      </c>
      <c r="C9" s="231" t="s">
        <v>767</v>
      </c>
      <c r="D9" s="231" t="s">
        <v>319</v>
      </c>
      <c r="E9" s="232">
        <f>IF(E8=0,0,E6/(E8))</f>
        <v>0</v>
      </c>
      <c r="F9" s="232">
        <f aca="true" t="shared" si="0" ref="F9:N9">IF(F8=0,0,F6/(F8))</f>
        <v>0</v>
      </c>
      <c r="G9" s="232">
        <f t="shared" si="0"/>
        <v>0</v>
      </c>
      <c r="H9" s="232">
        <f t="shared" si="0"/>
        <v>0</v>
      </c>
      <c r="I9" s="232">
        <f t="shared" si="0"/>
        <v>0</v>
      </c>
      <c r="J9" s="232">
        <f t="shared" si="0"/>
        <v>0</v>
      </c>
      <c r="K9" s="232">
        <f t="shared" si="0"/>
        <v>0</v>
      </c>
      <c r="L9" s="232">
        <f t="shared" si="0"/>
        <v>0</v>
      </c>
      <c r="M9" s="232">
        <f t="shared" si="0"/>
        <v>0</v>
      </c>
      <c r="N9" s="232">
        <f t="shared" si="0"/>
        <v>0</v>
      </c>
    </row>
    <row r="10" spans="1:14" ht="30">
      <c r="A10" s="230">
        <v>5</v>
      </c>
      <c r="B10" s="233" t="s">
        <v>768</v>
      </c>
      <c r="C10" s="223" t="s">
        <v>1613</v>
      </c>
      <c r="D10" s="231" t="s">
        <v>627</v>
      </c>
      <c r="E10" s="232">
        <f>'Form-Se2'!H237</f>
        <v>0</v>
      </c>
      <c r="F10" s="232">
        <f>'Form-Se2'!I237</f>
        <v>0</v>
      </c>
      <c r="G10" s="234">
        <f>'Form-Se2'!H250</f>
        <v>0</v>
      </c>
      <c r="H10" s="234">
        <f>'Form-Se2'!I250</f>
        <v>0</v>
      </c>
      <c r="I10" s="234">
        <f>'Form-Se2'!H263</f>
        <v>0</v>
      </c>
      <c r="J10" s="234">
        <f>'Form-Se2'!I263</f>
        <v>0</v>
      </c>
      <c r="K10" s="234">
        <f>'Form-Se2'!H276</f>
        <v>0</v>
      </c>
      <c r="L10" s="234">
        <f>'Form-Se2'!I276</f>
        <v>0</v>
      </c>
      <c r="M10" s="234"/>
      <c r="N10" s="234"/>
    </row>
    <row r="11" spans="1:14" ht="45">
      <c r="A11" s="230">
        <v>6</v>
      </c>
      <c r="B11" s="235" t="s">
        <v>769</v>
      </c>
      <c r="C11" s="223" t="s">
        <v>1614</v>
      </c>
      <c r="D11" s="236" t="s">
        <v>731</v>
      </c>
      <c r="E11" s="237">
        <f>'Form-Se2'!H238</f>
        <v>0</v>
      </c>
      <c r="F11" s="237">
        <f>'Form-Se2'!I238</f>
        <v>0</v>
      </c>
      <c r="G11" s="234">
        <f>'Form-Se2'!H251</f>
        <v>0</v>
      </c>
      <c r="H11" s="234">
        <f>'Form-Se2'!I251</f>
        <v>0</v>
      </c>
      <c r="I11" s="234">
        <f>'Form-Se2'!H264</f>
        <v>0</v>
      </c>
      <c r="J11" s="234">
        <f>'Form-Se2'!I264</f>
        <v>0</v>
      </c>
      <c r="K11" s="234">
        <f>'Form-Se2'!H277</f>
        <v>0</v>
      </c>
      <c r="L11" s="234">
        <f>'Form-Se2'!I277</f>
        <v>0</v>
      </c>
      <c r="M11" s="234"/>
      <c r="N11" s="234"/>
    </row>
    <row r="12" spans="1:14" ht="30">
      <c r="A12" s="230">
        <v>7</v>
      </c>
      <c r="B12" s="235" t="s">
        <v>782</v>
      </c>
      <c r="C12" s="223" t="s">
        <v>1615</v>
      </c>
      <c r="D12" s="236" t="s">
        <v>109</v>
      </c>
      <c r="E12" s="237">
        <f>'Form-Se2'!H239</f>
        <v>0</v>
      </c>
      <c r="F12" s="237">
        <f>'Form-Se2'!I239</f>
        <v>0</v>
      </c>
      <c r="G12" s="234">
        <f>'Form-Se2'!H252</f>
        <v>0</v>
      </c>
      <c r="H12" s="234">
        <f>'Form-Se2'!I252</f>
        <v>0</v>
      </c>
      <c r="I12" s="234">
        <f>'Form-Se2'!H265</f>
        <v>0</v>
      </c>
      <c r="J12" s="234">
        <f>'Form-Se2'!I265</f>
        <v>0</v>
      </c>
      <c r="K12" s="234">
        <f>'Form-Se2'!H278</f>
        <v>0</v>
      </c>
      <c r="L12" s="234">
        <f>'Form-Se2'!I278</f>
        <v>0</v>
      </c>
      <c r="M12" s="234"/>
      <c r="N12" s="234"/>
    </row>
    <row r="13" spans="1:14" ht="45">
      <c r="A13" s="230">
        <v>8</v>
      </c>
      <c r="B13" s="235" t="s">
        <v>653</v>
      </c>
      <c r="C13" s="223" t="s">
        <v>1616</v>
      </c>
      <c r="D13" s="236" t="s">
        <v>731</v>
      </c>
      <c r="E13" s="237">
        <f>'Form-Se2'!H235</f>
        <v>0</v>
      </c>
      <c r="F13" s="237">
        <f>'Form-Se2'!I235</f>
        <v>0</v>
      </c>
      <c r="G13" s="232">
        <f>'Form-Se2'!H248</f>
        <v>0</v>
      </c>
      <c r="H13" s="232">
        <f>'Form-Se2'!I248</f>
        <v>0</v>
      </c>
      <c r="I13" s="232">
        <f>'Form-Se2'!H261</f>
        <v>0</v>
      </c>
      <c r="J13" s="232">
        <f>'Form-Se2'!I261</f>
        <v>0</v>
      </c>
      <c r="K13" s="232">
        <f>'Form-Se2'!H274</f>
        <v>0</v>
      </c>
      <c r="L13" s="232">
        <f>'Form-Se2'!I274</f>
        <v>0</v>
      </c>
      <c r="M13" s="232"/>
      <c r="N13" s="232"/>
    </row>
    <row r="14" spans="1:14" ht="15">
      <c r="A14" s="1137" t="s">
        <v>770</v>
      </c>
      <c r="B14" s="1137"/>
      <c r="C14" s="1137"/>
      <c r="D14" s="1137"/>
      <c r="E14" s="1137"/>
      <c r="F14" s="1137"/>
      <c r="G14" s="1137"/>
      <c r="H14" s="1137"/>
      <c r="I14" s="1137"/>
      <c r="J14" s="1137"/>
      <c r="K14" s="1137"/>
      <c r="L14" s="1137"/>
      <c r="M14" s="1137"/>
      <c r="N14" s="1137"/>
    </row>
    <row r="15" spans="1:14" ht="45">
      <c r="A15" s="238">
        <v>9</v>
      </c>
      <c r="B15" s="239" t="s">
        <v>771</v>
      </c>
      <c r="C15" s="239" t="s">
        <v>1617</v>
      </c>
      <c r="D15" s="227" t="s">
        <v>109</v>
      </c>
      <c r="E15" s="240"/>
      <c r="F15" s="240">
        <f>F12-E12</f>
        <v>0</v>
      </c>
      <c r="G15" s="240"/>
      <c r="H15" s="240">
        <f>H12-G12</f>
        <v>0</v>
      </c>
      <c r="I15" s="240"/>
      <c r="J15" s="240">
        <f>J12-I12</f>
        <v>0</v>
      </c>
      <c r="K15" s="240"/>
      <c r="L15" s="240">
        <f>L12-K12</f>
        <v>0</v>
      </c>
      <c r="M15" s="240"/>
      <c r="N15" s="240">
        <f>N12-M12</f>
        <v>0</v>
      </c>
    </row>
    <row r="16" spans="1:14" ht="30">
      <c r="A16" s="226">
        <v>10</v>
      </c>
      <c r="B16" s="239" t="s">
        <v>772</v>
      </c>
      <c r="C16" s="227" t="s">
        <v>1618</v>
      </c>
      <c r="D16" s="227" t="s">
        <v>109</v>
      </c>
      <c r="E16" s="241"/>
      <c r="F16" s="241">
        <f>F15</f>
        <v>0</v>
      </c>
      <c r="G16" s="241"/>
      <c r="H16" s="241">
        <f>H15</f>
        <v>0</v>
      </c>
      <c r="I16" s="241"/>
      <c r="J16" s="241">
        <f>J15</f>
        <v>0</v>
      </c>
      <c r="K16" s="241"/>
      <c r="L16" s="241">
        <f>L15</f>
        <v>0</v>
      </c>
      <c r="M16" s="241"/>
      <c r="N16" s="241">
        <f>N15</f>
        <v>0</v>
      </c>
    </row>
    <row r="17" spans="1:14" ht="15">
      <c r="A17" s="230"/>
      <c r="B17" s="242"/>
      <c r="C17" s="242"/>
      <c r="D17" s="242"/>
      <c r="E17" s="242"/>
      <c r="F17" s="242"/>
      <c r="G17" s="242"/>
      <c r="H17" s="242"/>
      <c r="I17" s="242"/>
      <c r="J17" s="242"/>
      <c r="K17" s="242"/>
      <c r="L17" s="242"/>
      <c r="M17" s="242"/>
      <c r="N17" s="242"/>
    </row>
    <row r="18" spans="1:14" ht="15">
      <c r="A18" s="1137" t="s">
        <v>773</v>
      </c>
      <c r="B18" s="1137"/>
      <c r="C18" s="1137"/>
      <c r="D18" s="1137"/>
      <c r="E18" s="1137"/>
      <c r="F18" s="1137"/>
      <c r="G18" s="1137"/>
      <c r="H18" s="1137"/>
      <c r="I18" s="1137"/>
      <c r="J18" s="1137"/>
      <c r="K18" s="1137"/>
      <c r="L18" s="1137"/>
      <c r="M18" s="1137"/>
      <c r="N18" s="1137"/>
    </row>
    <row r="19" spans="1:14" ht="60">
      <c r="A19" s="226">
        <v>11</v>
      </c>
      <c r="B19" s="239" t="s">
        <v>774</v>
      </c>
      <c r="C19" s="246" t="s">
        <v>775</v>
      </c>
      <c r="D19" s="227" t="s">
        <v>109</v>
      </c>
      <c r="E19" s="244"/>
      <c r="F19" s="241">
        <f>IF(F11&gt;E11,(F11-E11)*F7/10,(F11-E11)*E7/10)</f>
        <v>0</v>
      </c>
      <c r="G19" s="245"/>
      <c r="H19" s="241">
        <f>IF(H11&gt;G11,(H11-G11)*H7/10,(H11-G11)*G7/10)</f>
        <v>0</v>
      </c>
      <c r="I19" s="245"/>
      <c r="J19" s="241">
        <f>IF(J11&gt;I11,(J11-I11)*J7/10,(J11-I11)*I7/10)</f>
        <v>0</v>
      </c>
      <c r="K19" s="245"/>
      <c r="L19" s="241">
        <f>IF(L11&gt;K11,(L11-K11)*L7/10,(L11-K11)*K7/10)</f>
        <v>0</v>
      </c>
      <c r="M19" s="245"/>
      <c r="N19" s="241">
        <f>IF(N11&gt;M11,(N11-M11)*N7/10,(N11-M11)*M7/10)</f>
        <v>0</v>
      </c>
    </row>
    <row r="20" spans="1:14" ht="60">
      <c r="A20" s="226">
        <v>12</v>
      </c>
      <c r="B20" s="239" t="s">
        <v>776</v>
      </c>
      <c r="C20" s="246" t="s">
        <v>777</v>
      </c>
      <c r="D20" s="227" t="s">
        <v>109</v>
      </c>
      <c r="E20" s="244"/>
      <c r="F20" s="241">
        <f>IF(F13&gt;E13,(F13-E13)*F7/10,(F13-E13)*E7/10)</f>
        <v>0</v>
      </c>
      <c r="G20" s="245"/>
      <c r="H20" s="241">
        <f>IF(H13&gt;G13,(H13-G13)*H7/10,(H13-G13)*G7/10)</f>
        <v>0</v>
      </c>
      <c r="I20" s="245"/>
      <c r="J20" s="241">
        <f>IF(J13&gt;I13,(J13-I13)*J7/10,(J13-I13)*I7/10)</f>
        <v>0</v>
      </c>
      <c r="K20" s="245"/>
      <c r="L20" s="241">
        <f>IF(L13&gt;K13,(L13-K13)*L7/10,(L13-K13)*K7/10)</f>
        <v>0</v>
      </c>
      <c r="M20" s="245"/>
      <c r="N20" s="241">
        <f>IF(N13&gt;M13,(N13-M13)*N7/10,(N13-M13)*M7/10)</f>
        <v>0</v>
      </c>
    </row>
    <row r="21" spans="1:14" ht="45">
      <c r="A21" s="226">
        <v>13</v>
      </c>
      <c r="B21" s="239" t="s">
        <v>778</v>
      </c>
      <c r="C21" s="243" t="s">
        <v>1619</v>
      </c>
      <c r="D21" s="227" t="s">
        <v>109</v>
      </c>
      <c r="E21" s="244"/>
      <c r="F21" s="241">
        <f>F16+F19+F20</f>
        <v>0</v>
      </c>
      <c r="G21" s="245"/>
      <c r="H21" s="241">
        <f>H16+H19+H20</f>
        <v>0</v>
      </c>
      <c r="I21" s="245"/>
      <c r="J21" s="241">
        <f>J16+J19+J20</f>
        <v>0</v>
      </c>
      <c r="K21" s="245"/>
      <c r="L21" s="241">
        <f>L16+L19+L20</f>
        <v>0</v>
      </c>
      <c r="M21" s="245"/>
      <c r="N21" s="241">
        <f>N16+N19+N20</f>
        <v>0</v>
      </c>
    </row>
    <row r="22" spans="1:14" ht="45">
      <c r="A22" s="226">
        <v>14</v>
      </c>
      <c r="B22" s="239" t="s">
        <v>779</v>
      </c>
      <c r="C22" s="246" t="s">
        <v>780</v>
      </c>
      <c r="D22" s="227" t="s">
        <v>109</v>
      </c>
      <c r="E22" s="247">
        <f>IF(AND(E3="yes",F3="Yes"),F21+H21+J21+L21+N21,0)</f>
        <v>0</v>
      </c>
      <c r="F22" s="248"/>
      <c r="G22" s="248"/>
      <c r="H22" s="248"/>
      <c r="I22" s="248"/>
      <c r="J22" s="248"/>
      <c r="K22" s="248"/>
      <c r="L22" s="248"/>
      <c r="M22" s="248"/>
      <c r="N22" s="249"/>
    </row>
    <row r="23" spans="1:14" ht="15">
      <c r="A23" s="250"/>
      <c r="B23" s="251"/>
      <c r="C23" s="251"/>
      <c r="D23" s="251"/>
      <c r="E23" s="251"/>
      <c r="F23" s="251"/>
      <c r="G23" s="251"/>
      <c r="H23" s="251"/>
      <c r="I23" s="251"/>
      <c r="J23" s="251"/>
      <c r="K23" s="251"/>
      <c r="L23" s="251"/>
      <c r="M23" s="251"/>
      <c r="N23" s="251"/>
    </row>
    <row r="24" spans="1:14" ht="15">
      <c r="A24" s="252"/>
      <c r="B24" s="1232"/>
      <c r="C24" s="1232"/>
      <c r="D24" s="1232"/>
      <c r="E24" s="253"/>
      <c r="F24" s="253"/>
      <c r="G24" s="253"/>
      <c r="H24" s="253"/>
      <c r="I24" s="253"/>
      <c r="J24" s="253"/>
      <c r="K24" s="253"/>
      <c r="L24" s="253"/>
      <c r="M24" s="253"/>
      <c r="N24" s="253"/>
    </row>
    <row r="25" spans="1:14" ht="15">
      <c r="A25" s="252"/>
      <c r="B25" s="1230"/>
      <c r="C25" s="1230"/>
      <c r="D25" s="1230"/>
      <c r="E25" s="253"/>
      <c r="F25" s="253"/>
      <c r="G25" s="253"/>
      <c r="H25" s="253"/>
      <c r="I25" s="253"/>
      <c r="J25" s="253"/>
      <c r="K25" s="253"/>
      <c r="L25" s="253"/>
      <c r="M25" s="253"/>
      <c r="N25" s="253"/>
    </row>
    <row r="26" spans="1:14" ht="15">
      <c r="A26" s="252"/>
      <c r="B26" s="1230"/>
      <c r="C26" s="1230"/>
      <c r="D26" s="1230"/>
      <c r="E26" s="253"/>
      <c r="F26" s="253"/>
      <c r="G26" s="253"/>
      <c r="H26" s="253"/>
      <c r="I26" s="253"/>
      <c r="J26" s="253"/>
      <c r="K26" s="253"/>
      <c r="L26" s="253"/>
      <c r="M26" s="253"/>
      <c r="N26" s="253"/>
    </row>
    <row r="27" spans="1:14" ht="15">
      <c r="A27" s="252"/>
      <c r="B27" s="1233"/>
      <c r="C27" s="1233"/>
      <c r="D27" s="1233"/>
      <c r="E27" s="253"/>
      <c r="F27" s="253"/>
      <c r="G27" s="253"/>
      <c r="H27" s="253"/>
      <c r="I27" s="253"/>
      <c r="J27" s="253"/>
      <c r="K27" s="253"/>
      <c r="L27" s="253"/>
      <c r="M27" s="253"/>
      <c r="N27" s="253"/>
    </row>
    <row r="28" spans="1:14" ht="15">
      <c r="A28" s="252"/>
      <c r="B28" s="1230"/>
      <c r="C28" s="1230"/>
      <c r="D28" s="1230"/>
      <c r="E28" s="253"/>
      <c r="F28" s="253"/>
      <c r="G28" s="253"/>
      <c r="H28" s="253"/>
      <c r="I28" s="253"/>
      <c r="J28" s="253"/>
      <c r="K28" s="253"/>
      <c r="L28" s="253"/>
      <c r="M28" s="253"/>
      <c r="N28" s="253"/>
    </row>
    <row r="29" spans="1:14" ht="29.25" customHeight="1">
      <c r="A29" s="254"/>
      <c r="B29" s="1231"/>
      <c r="C29" s="1231"/>
      <c r="D29" s="1231"/>
      <c r="E29" s="255"/>
      <c r="F29" s="255"/>
      <c r="G29" s="255"/>
      <c r="H29" s="255"/>
      <c r="I29" s="255"/>
      <c r="J29" s="255"/>
      <c r="K29" s="255"/>
      <c r="L29" s="255"/>
      <c r="M29" s="255"/>
      <c r="N29" s="255"/>
    </row>
  </sheetData>
  <sheetProtection password="D2BB" sheet="1"/>
  <mergeCells count="20">
    <mergeCell ref="A1:N1"/>
    <mergeCell ref="A2:B2"/>
    <mergeCell ref="C2:N2"/>
    <mergeCell ref="A3:B3"/>
    <mergeCell ref="C3:D3"/>
    <mergeCell ref="G3:N3"/>
    <mergeCell ref="A4:B4"/>
    <mergeCell ref="E4:F4"/>
    <mergeCell ref="G4:H4"/>
    <mergeCell ref="I4:J4"/>
    <mergeCell ref="K4:L4"/>
    <mergeCell ref="M4:N4"/>
    <mergeCell ref="B28:D28"/>
    <mergeCell ref="B29:D29"/>
    <mergeCell ref="A14:N14"/>
    <mergeCell ref="A18:N18"/>
    <mergeCell ref="B24:D24"/>
    <mergeCell ref="B25:D25"/>
    <mergeCell ref="B26:D26"/>
    <mergeCell ref="B27:D27"/>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J12" sqref="J12"/>
    </sheetView>
  </sheetViews>
  <sheetFormatPr defaultColWidth="8.8515625" defaultRowHeight="15"/>
  <cols>
    <col min="1" max="1" width="8.8515625" style="255" customWidth="1"/>
    <col min="2" max="2" width="36.8515625" style="255" customWidth="1"/>
    <col min="3" max="3" width="27.7109375" style="255" customWidth="1"/>
    <col min="4" max="4" width="18.7109375" style="255" customWidth="1"/>
    <col min="5" max="5" width="12.140625" style="255" customWidth="1"/>
    <col min="6" max="6" width="13.140625" style="255" customWidth="1"/>
    <col min="7" max="16384" width="8.8515625" style="255" customWidth="1"/>
  </cols>
  <sheetData>
    <row r="1" spans="1:6" ht="23.25">
      <c r="A1" s="1243" t="s">
        <v>693</v>
      </c>
      <c r="B1" s="1244"/>
      <c r="C1" s="1244"/>
      <c r="D1" s="1244"/>
      <c r="E1" s="1244"/>
      <c r="F1" s="1245"/>
    </row>
    <row r="2" spans="1:6" ht="18.75">
      <c r="A2" s="1246" t="s">
        <v>82</v>
      </c>
      <c r="B2" s="1247"/>
      <c r="C2" s="1248">
        <f>'General Information'!C3</f>
        <v>0</v>
      </c>
      <c r="D2" s="1248"/>
      <c r="E2" s="1248"/>
      <c r="F2" s="1249"/>
    </row>
    <row r="3" spans="1:6" ht="15">
      <c r="A3" s="1250" t="s">
        <v>694</v>
      </c>
      <c r="B3" s="1251"/>
      <c r="C3" s="1252"/>
      <c r="D3" s="230" t="s">
        <v>312</v>
      </c>
      <c r="E3" s="232" t="str">
        <f>'Form-Se2'!H1028</f>
        <v>No</v>
      </c>
      <c r="F3" s="232" t="str">
        <f>'Form-Se2'!I1028</f>
        <v>No</v>
      </c>
    </row>
    <row r="4" spans="1:6" ht="75">
      <c r="A4" s="198" t="s">
        <v>177</v>
      </c>
      <c r="B4" s="864" t="s">
        <v>695</v>
      </c>
      <c r="C4" s="864" t="s">
        <v>696</v>
      </c>
      <c r="D4" s="864" t="s">
        <v>2</v>
      </c>
      <c r="E4" s="864" t="str">
        <f>'NF5- Scrap use'!E4</f>
        <v>Baseline Year (Average of Yr 1 , Yr 2 &amp; Yr3)</v>
      </c>
      <c r="F4" s="864" t="str">
        <f>'NF5- Scrap use'!F4</f>
        <v>Current/Asssesment/Target Year (20…..20….)</v>
      </c>
    </row>
    <row r="5" spans="1:6" ht="15">
      <c r="A5" s="194">
        <v>1</v>
      </c>
      <c r="B5" s="436" t="s">
        <v>632</v>
      </c>
      <c r="C5" s="880" t="s">
        <v>1564</v>
      </c>
      <c r="D5" s="436" t="s">
        <v>531</v>
      </c>
      <c r="E5" s="881">
        <f>'Base line Parameters'!E87</f>
        <v>0</v>
      </c>
      <c r="F5" s="881">
        <f>'Base line Parameters'!F87</f>
        <v>0</v>
      </c>
    </row>
    <row r="6" spans="1:6" ht="15">
      <c r="A6" s="194">
        <v>2</v>
      </c>
      <c r="B6" s="436" t="s">
        <v>698</v>
      </c>
      <c r="C6" s="880" t="s">
        <v>1565</v>
      </c>
      <c r="D6" s="436" t="s">
        <v>125</v>
      </c>
      <c r="E6" s="881">
        <f>'Form-Se2'!H709</f>
        <v>0</v>
      </c>
      <c r="F6" s="881">
        <f>'Form-Se2'!I709</f>
        <v>0</v>
      </c>
    </row>
    <row r="7" spans="1:6" ht="30">
      <c r="A7" s="194">
        <v>3</v>
      </c>
      <c r="B7" s="436" t="s">
        <v>699</v>
      </c>
      <c r="C7" s="880" t="s">
        <v>1566</v>
      </c>
      <c r="D7" s="436" t="s">
        <v>125</v>
      </c>
      <c r="E7" s="881">
        <f>'Form-Se2'!H724</f>
        <v>0</v>
      </c>
      <c r="F7" s="881">
        <f>'Form-Se2'!I724</f>
        <v>0</v>
      </c>
    </row>
    <row r="8" spans="1:6" ht="30">
      <c r="A8" s="194">
        <v>4</v>
      </c>
      <c r="B8" s="436" t="s">
        <v>700</v>
      </c>
      <c r="C8" s="880" t="s">
        <v>1567</v>
      </c>
      <c r="D8" s="436" t="s">
        <v>125</v>
      </c>
      <c r="E8" s="881">
        <f>'Form-Se2'!H832</f>
        <v>0</v>
      </c>
      <c r="F8" s="881">
        <v>0</v>
      </c>
    </row>
    <row r="9" spans="1:6" ht="15">
      <c r="A9" s="882" t="s">
        <v>1562</v>
      </c>
      <c r="B9" s="436" t="s">
        <v>1591</v>
      </c>
      <c r="C9" s="880" t="s">
        <v>1597</v>
      </c>
      <c r="D9" s="436" t="s">
        <v>531</v>
      </c>
      <c r="E9" s="881">
        <f>'NF3-Power Mix'!E56</f>
        <v>0</v>
      </c>
      <c r="F9" s="881">
        <f>'NF3-Power Mix'!F56</f>
        <v>0</v>
      </c>
    </row>
    <row r="10" spans="1:6" ht="15">
      <c r="A10" s="194" t="s">
        <v>1592</v>
      </c>
      <c r="B10" s="880" t="s">
        <v>1563</v>
      </c>
      <c r="C10" s="880" t="s">
        <v>1598</v>
      </c>
      <c r="D10" s="880" t="s">
        <v>353</v>
      </c>
      <c r="E10" s="881">
        <f>'Form-Se2'!H454</f>
        <v>0</v>
      </c>
      <c r="F10" s="881">
        <f>'Form-Se2'!I454</f>
        <v>0</v>
      </c>
    </row>
    <row r="11" spans="1:6" ht="15">
      <c r="A11" s="883"/>
      <c r="B11" s="884"/>
      <c r="C11" s="884"/>
      <c r="D11" s="884"/>
      <c r="E11" s="885"/>
      <c r="F11" s="885"/>
    </row>
    <row r="12" spans="1:6" ht="60">
      <c r="A12" s="194">
        <v>6</v>
      </c>
      <c r="B12" s="436" t="s">
        <v>513</v>
      </c>
      <c r="C12" s="880" t="s">
        <v>1570</v>
      </c>
      <c r="D12" s="436" t="s">
        <v>520</v>
      </c>
      <c r="E12" s="881"/>
      <c r="F12" s="881">
        <f>'Form-Se2'!H468</f>
        <v>0</v>
      </c>
    </row>
    <row r="13" spans="1:6" ht="30">
      <c r="A13" s="194">
        <v>7</v>
      </c>
      <c r="B13" s="436" t="s">
        <v>514</v>
      </c>
      <c r="C13" s="880" t="s">
        <v>1571</v>
      </c>
      <c r="D13" s="436" t="s">
        <v>520</v>
      </c>
      <c r="E13" s="881"/>
      <c r="F13" s="881">
        <f>'Form-Se2'!H469</f>
        <v>0</v>
      </c>
    </row>
    <row r="14" spans="1:6" ht="30">
      <c r="A14" s="194">
        <v>8</v>
      </c>
      <c r="B14" s="880" t="s">
        <v>723</v>
      </c>
      <c r="C14" s="436" t="s">
        <v>1574</v>
      </c>
      <c r="D14" s="880" t="s">
        <v>1513</v>
      </c>
      <c r="E14" s="881">
        <f>'Summary Sheet'!F80</f>
        <v>0</v>
      </c>
      <c r="F14" s="881">
        <f>'Summary Sheet'!G80</f>
        <v>0</v>
      </c>
    </row>
    <row r="15" spans="1:6" ht="30">
      <c r="A15" s="194">
        <v>9</v>
      </c>
      <c r="B15" s="484" t="s">
        <v>515</v>
      </c>
      <c r="C15" s="880" t="s">
        <v>1568</v>
      </c>
      <c r="D15" s="880" t="s">
        <v>1513</v>
      </c>
      <c r="E15" s="881">
        <f>'Form-Se2'!H474</f>
        <v>0</v>
      </c>
      <c r="F15" s="881"/>
    </row>
    <row r="16" spans="1:6" ht="30">
      <c r="A16" s="194">
        <v>10</v>
      </c>
      <c r="B16" s="484" t="s">
        <v>516</v>
      </c>
      <c r="C16" s="880" t="s">
        <v>1569</v>
      </c>
      <c r="D16" s="880" t="s">
        <v>765</v>
      </c>
      <c r="E16" s="881">
        <f>'Form-Se2'!H475</f>
        <v>0</v>
      </c>
      <c r="F16" s="881"/>
    </row>
    <row r="17" spans="1:6" ht="15">
      <c r="A17" s="886"/>
      <c r="B17" s="887"/>
      <c r="C17" s="887"/>
      <c r="D17" s="887"/>
      <c r="E17" s="888"/>
      <c r="F17" s="888"/>
    </row>
    <row r="18" spans="1:6" ht="45">
      <c r="A18" s="196">
        <v>11</v>
      </c>
      <c r="B18" s="498" t="s">
        <v>701</v>
      </c>
      <c r="C18" s="486" t="s">
        <v>1599</v>
      </c>
      <c r="D18" s="484" t="s">
        <v>109</v>
      </c>
      <c r="E18" s="889"/>
      <c r="F18" s="890">
        <f>('Form-Se2'!I995*F5/10)+'Form-Se2'!I996</f>
        <v>0</v>
      </c>
    </row>
    <row r="19" spans="1:6" ht="45">
      <c r="A19" s="196">
        <v>12</v>
      </c>
      <c r="B19" s="235" t="s">
        <v>702</v>
      </c>
      <c r="C19" s="891" t="s">
        <v>1514</v>
      </c>
      <c r="D19" s="484" t="s">
        <v>109</v>
      </c>
      <c r="E19" s="889"/>
      <c r="F19" s="890">
        <f>'Form-Se2'!I999*E6/10^3</f>
        <v>0</v>
      </c>
    </row>
    <row r="20" spans="1:6" ht="45">
      <c r="A20" s="196">
        <v>13</v>
      </c>
      <c r="B20" s="235" t="s">
        <v>703</v>
      </c>
      <c r="C20" s="891" t="s">
        <v>1515</v>
      </c>
      <c r="D20" s="484" t="s">
        <v>109</v>
      </c>
      <c r="E20" s="889"/>
      <c r="F20" s="890">
        <f>'Form-Se2'!I1000*E7/10^3</f>
        <v>0</v>
      </c>
    </row>
    <row r="21" spans="1:6" ht="45">
      <c r="A21" s="196">
        <v>14</v>
      </c>
      <c r="B21" s="498" t="s">
        <v>704</v>
      </c>
      <c r="C21" s="891" t="s">
        <v>1516</v>
      </c>
      <c r="D21" s="484" t="s">
        <v>109</v>
      </c>
      <c r="E21" s="889"/>
      <c r="F21" s="890">
        <f>'Form-Se2'!I1001*E8/10^3</f>
        <v>0</v>
      </c>
    </row>
    <row r="22" spans="1:6" ht="45">
      <c r="A22" s="196">
        <v>15</v>
      </c>
      <c r="B22" s="498" t="s">
        <v>705</v>
      </c>
      <c r="C22" s="486" t="s">
        <v>1517</v>
      </c>
      <c r="D22" s="490" t="s">
        <v>109</v>
      </c>
      <c r="E22" s="892"/>
      <c r="F22" s="893">
        <f>('Form-Se2'!I1003*F5/10)+'Form-Se2'!I1004</f>
        <v>0</v>
      </c>
    </row>
    <row r="23" spans="1:6" ht="60">
      <c r="A23" s="196">
        <v>16</v>
      </c>
      <c r="B23" s="235" t="s">
        <v>706</v>
      </c>
      <c r="C23" s="486" t="s">
        <v>1518</v>
      </c>
      <c r="D23" s="484" t="s">
        <v>109</v>
      </c>
      <c r="E23" s="889"/>
      <c r="F23" s="890">
        <f>'Form-Se2'!I1006*F5/10+'Form-Se2'!I1007</f>
        <v>0</v>
      </c>
    </row>
    <row r="24" spans="1:6" ht="75">
      <c r="A24" s="196">
        <v>17</v>
      </c>
      <c r="B24" s="235" t="s">
        <v>707</v>
      </c>
      <c r="C24" s="486" t="s">
        <v>1519</v>
      </c>
      <c r="D24" s="484" t="s">
        <v>109</v>
      </c>
      <c r="E24" s="889"/>
      <c r="F24" s="872">
        <f>('Form-Se2'!I1011*F5/10)+'Form-Se2'!I1012</f>
        <v>0</v>
      </c>
    </row>
    <row r="25" spans="1:6" ht="45">
      <c r="A25" s="196">
        <v>18</v>
      </c>
      <c r="B25" s="894" t="s">
        <v>708</v>
      </c>
      <c r="C25" s="486" t="s">
        <v>1520</v>
      </c>
      <c r="D25" s="484" t="s">
        <v>109</v>
      </c>
      <c r="E25" s="889"/>
      <c r="F25" s="890">
        <f>('Form-Se2'!I1017*F5/10)+'Form-Se2'!I1018</f>
        <v>0</v>
      </c>
    </row>
    <row r="26" spans="1:6" ht="30">
      <c r="A26" s="196">
        <v>19</v>
      </c>
      <c r="B26" s="590" t="s">
        <v>1593</v>
      </c>
      <c r="C26" s="486" t="s">
        <v>1600</v>
      </c>
      <c r="D26" s="484" t="s">
        <v>109</v>
      </c>
      <c r="E26" s="889"/>
      <c r="F26" s="890">
        <f>'Form-Se2'!I1014*'NF7-Others'!F9/10</f>
        <v>0</v>
      </c>
    </row>
    <row r="27" spans="1:6" ht="30">
      <c r="A27" s="196"/>
      <c r="B27" s="590" t="s">
        <v>1594</v>
      </c>
      <c r="C27" s="486" t="s">
        <v>1601</v>
      </c>
      <c r="D27" s="484" t="s">
        <v>109</v>
      </c>
      <c r="E27" s="889"/>
      <c r="F27" s="890">
        <f>'Form-Se2'!I1013*'NF7-Others'!F10/1000</f>
        <v>0</v>
      </c>
    </row>
    <row r="28" spans="1:6" ht="15">
      <c r="A28" s="895">
        <v>20</v>
      </c>
      <c r="B28" s="246" t="s">
        <v>709</v>
      </c>
      <c r="C28" s="246" t="s">
        <v>1521</v>
      </c>
      <c r="D28" s="246" t="s">
        <v>710</v>
      </c>
      <c r="E28" s="896"/>
      <c r="F28" s="896">
        <f>IF(AND(E3="yes",F3="yes"),SUM(F18:F25)-F26-F27,0)</f>
        <v>0</v>
      </c>
    </row>
    <row r="29" spans="1:6" ht="15">
      <c r="A29" s="1144" t="s">
        <v>711</v>
      </c>
      <c r="B29" s="1138"/>
      <c r="C29" s="1138"/>
      <c r="D29" s="1138"/>
      <c r="E29" s="1138"/>
      <c r="F29" s="1253"/>
    </row>
    <row r="30" spans="1:6" ht="30">
      <c r="A30" s="897">
        <v>21</v>
      </c>
      <c r="B30" s="898" t="s">
        <v>712</v>
      </c>
      <c r="C30" s="899" t="s">
        <v>1522</v>
      </c>
      <c r="D30" s="900" t="s">
        <v>713</v>
      </c>
      <c r="E30" s="901">
        <f>E15</f>
        <v>0</v>
      </c>
      <c r="F30" s="902"/>
    </row>
    <row r="31" spans="1:6" ht="30">
      <c r="A31" s="897">
        <v>22</v>
      </c>
      <c r="B31" s="898" t="s">
        <v>712</v>
      </c>
      <c r="C31" s="903" t="s">
        <v>1832</v>
      </c>
      <c r="D31" s="900" t="s">
        <v>714</v>
      </c>
      <c r="E31" s="904">
        <f>E30*E16</f>
        <v>0</v>
      </c>
      <c r="F31" s="905"/>
    </row>
    <row r="32" spans="1:6" ht="15">
      <c r="A32" s="897">
        <v>23</v>
      </c>
      <c r="B32" s="898" t="s">
        <v>715</v>
      </c>
      <c r="C32" s="903" t="s">
        <v>716</v>
      </c>
      <c r="D32" s="900" t="s">
        <v>713</v>
      </c>
      <c r="E32" s="905"/>
      <c r="F32" s="905">
        <f>_xlfn.IFERROR((E14-F14),0)</f>
        <v>0</v>
      </c>
    </row>
    <row r="33" spans="1:6" ht="15">
      <c r="A33" s="897">
        <v>24</v>
      </c>
      <c r="B33" s="898" t="s">
        <v>715</v>
      </c>
      <c r="C33" s="903" t="s">
        <v>1523</v>
      </c>
      <c r="D33" s="900" t="s">
        <v>714</v>
      </c>
      <c r="E33" s="905"/>
      <c r="F33" s="852">
        <f>F32*E16</f>
        <v>0</v>
      </c>
    </row>
    <row r="34" spans="1:6" ht="30">
      <c r="A34" s="897">
        <v>25</v>
      </c>
      <c r="B34" s="898" t="s">
        <v>717</v>
      </c>
      <c r="C34" s="903" t="s">
        <v>718</v>
      </c>
      <c r="D34" s="900" t="s">
        <v>713</v>
      </c>
      <c r="E34" s="905"/>
      <c r="F34" s="905">
        <f>F32-E30</f>
        <v>0</v>
      </c>
    </row>
    <row r="35" spans="1:6" ht="30">
      <c r="A35" s="897">
        <v>26</v>
      </c>
      <c r="B35" s="898" t="s">
        <v>717</v>
      </c>
      <c r="C35" s="903" t="s">
        <v>719</v>
      </c>
      <c r="D35" s="900" t="s">
        <v>714</v>
      </c>
      <c r="E35" s="905"/>
      <c r="F35" s="852">
        <f>F33-E31</f>
        <v>0</v>
      </c>
    </row>
    <row r="36" spans="1:6" ht="60">
      <c r="A36" s="897">
        <v>27</v>
      </c>
      <c r="B36" s="898" t="s">
        <v>720</v>
      </c>
      <c r="C36" s="903" t="s">
        <v>1524</v>
      </c>
      <c r="D36" s="900" t="s">
        <v>714</v>
      </c>
      <c r="E36" s="905"/>
      <c r="F36" s="852">
        <f>IF(F9=0,(F12+F13)*1000*2717/10^7,(F12+F13)*1000*F9/10^7)</f>
        <v>0</v>
      </c>
    </row>
    <row r="37" spans="1:6" ht="45">
      <c r="A37" s="906">
        <v>28</v>
      </c>
      <c r="B37" s="907" t="s">
        <v>721</v>
      </c>
      <c r="C37" s="908" t="s">
        <v>722</v>
      </c>
      <c r="D37" s="909" t="s">
        <v>714</v>
      </c>
      <c r="E37" s="910"/>
      <c r="F37" s="911">
        <f>IF(AND(E3="yes",F3="yes"),IF(F34&lt;=0,0,IF(F36&gt;F35,F35,F36)),0)</f>
        <v>0</v>
      </c>
    </row>
    <row r="38" spans="1:6" ht="15">
      <c r="A38" s="196"/>
      <c r="B38" s="498"/>
      <c r="C38" s="490"/>
      <c r="D38" s="484"/>
      <c r="E38" s="889"/>
      <c r="F38" s="890"/>
    </row>
    <row r="39" spans="7:8" ht="15">
      <c r="G39" s="912"/>
      <c r="H39" s="912"/>
    </row>
    <row r="40" spans="7:8" ht="15">
      <c r="G40" s="912"/>
      <c r="H40" s="912"/>
    </row>
    <row r="41" spans="7:8" ht="15">
      <c r="G41" s="912"/>
      <c r="H41" s="912"/>
    </row>
    <row r="42" spans="7:8" ht="15">
      <c r="G42" s="912"/>
      <c r="H42" s="912"/>
    </row>
    <row r="43" spans="7:8" ht="15">
      <c r="G43" s="912"/>
      <c r="H43" s="912"/>
    </row>
    <row r="44" spans="7:8" ht="15">
      <c r="G44" s="912"/>
      <c r="H44" s="912"/>
    </row>
  </sheetData>
  <sheetProtection password="D2BB" sheet="1"/>
  <mergeCells count="5">
    <mergeCell ref="A1:F1"/>
    <mergeCell ref="A2:B2"/>
    <mergeCell ref="C2:F2"/>
    <mergeCell ref="A3:C3"/>
    <mergeCell ref="A29:F29"/>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H87"/>
  <sheetViews>
    <sheetView zoomScale="85" zoomScaleNormal="85" zoomScalePageLayoutView="0" workbookViewId="0" topLeftCell="A25">
      <selection activeCell="E42" sqref="E42"/>
    </sheetView>
  </sheetViews>
  <sheetFormatPr defaultColWidth="9.140625" defaultRowHeight="15"/>
  <cols>
    <col min="1" max="1" width="9.140625" style="915" customWidth="1"/>
    <col min="2" max="2" width="35.57421875" style="1004" customWidth="1"/>
    <col min="3" max="3" width="25.00390625" style="1005" customWidth="1"/>
    <col min="4" max="4" width="27.57421875" style="1005" customWidth="1"/>
    <col min="5" max="5" width="26.57421875" style="1005" customWidth="1"/>
    <col min="6" max="16384" width="9.140625" style="915" customWidth="1"/>
  </cols>
  <sheetData>
    <row r="1" spans="1:5" ht="15.75">
      <c r="A1" s="1040" t="s">
        <v>1701</v>
      </c>
      <c r="B1" s="1040"/>
      <c r="C1" s="1040"/>
      <c r="D1" s="1040"/>
      <c r="E1" s="1040"/>
    </row>
    <row r="2" spans="1:5" ht="51" customHeight="1">
      <c r="A2" s="1040" t="s">
        <v>1702</v>
      </c>
      <c r="B2" s="1040"/>
      <c r="C2" s="1040"/>
      <c r="D2" s="1040"/>
      <c r="E2" s="1040"/>
    </row>
    <row r="3" spans="1:5" s="969" customFormat="1" ht="15.75">
      <c r="A3" s="967" t="s">
        <v>1703</v>
      </c>
      <c r="B3" s="968" t="s">
        <v>1704</v>
      </c>
      <c r="C3" s="1041" t="s">
        <v>258</v>
      </c>
      <c r="D3" s="1041"/>
      <c r="E3" s="1041"/>
    </row>
    <row r="4" spans="1:5" ht="14.25">
      <c r="A4" s="615">
        <v>1</v>
      </c>
      <c r="B4" s="970" t="s">
        <v>82</v>
      </c>
      <c r="C4" s="1030">
        <f>'General Information'!C3:H3</f>
        <v>0</v>
      </c>
      <c r="D4" s="1031"/>
      <c r="E4" s="1032"/>
    </row>
    <row r="5" spans="1:5" ht="14.25">
      <c r="A5" s="615">
        <v>2</v>
      </c>
      <c r="B5" s="971" t="s">
        <v>1705</v>
      </c>
      <c r="C5" s="1030">
        <f>'General Information'!C4:H4</f>
        <v>0</v>
      </c>
      <c r="D5" s="1031"/>
      <c r="E5" s="1032"/>
    </row>
    <row r="6" spans="1:5" ht="28.5">
      <c r="A6" s="972"/>
      <c r="B6" s="971" t="s">
        <v>2271</v>
      </c>
      <c r="C6" s="1030">
        <f>'General Information'!C5:H5</f>
        <v>0</v>
      </c>
      <c r="D6" s="1031"/>
      <c r="E6" s="1032"/>
    </row>
    <row r="7" spans="1:5" ht="14.25">
      <c r="A7" s="1042">
        <v>3</v>
      </c>
      <c r="B7" s="1048" t="s">
        <v>1706</v>
      </c>
      <c r="C7" s="1038" t="s">
        <v>1707</v>
      </c>
      <c r="D7" s="1039"/>
      <c r="E7" s="615" t="s">
        <v>1708</v>
      </c>
    </row>
    <row r="8" spans="1:5" ht="14.25">
      <c r="A8" s="1043"/>
      <c r="B8" s="1049"/>
      <c r="C8" s="1038" t="str">
        <f>'General Information'!A2</f>
        <v>Iron &amp; Steel (Sponge Iron)</v>
      </c>
      <c r="D8" s="1039"/>
      <c r="E8" s="615" t="str">
        <f>'General Information'!C6</f>
        <v>SI with SMS</v>
      </c>
    </row>
    <row r="9" spans="1:5" ht="73.5" customHeight="1">
      <c r="A9" s="973" t="s">
        <v>1709</v>
      </c>
      <c r="B9" s="974" t="s">
        <v>1710</v>
      </c>
      <c r="C9" s="1030" t="str">
        <f>'General Information'!C13&amp;","&amp;'General Information'!C14&amp;","&amp;'General Information'!C8&amp;","&amp;'General Information'!C9&amp;","&amp;'General Information'!C10&amp;","&amp;'General Information'!C11&amp;","&amp;'General Information'!H11&amp;","&amp;'General Information'!C15&amp;","&amp;'General Information'!G15&amp;","&amp;'General Information'!C16&amp;","&amp;'General Information'!F16</f>
        <v>,,,,,,,,,,</v>
      </c>
      <c r="D9" s="1031"/>
      <c r="E9" s="1032"/>
    </row>
    <row r="10" spans="1:5" ht="28.5">
      <c r="A10" s="973" t="s">
        <v>36</v>
      </c>
      <c r="B10" s="974" t="s">
        <v>1711</v>
      </c>
      <c r="C10" s="1030" t="str">
        <f>'General Information'!C18&amp;","&amp;'General Information'!C19&amp;","&amp;'General Information'!C20&amp;","&amp;'General Information'!C21&amp;","&amp;'General Information'!C22&amp;","&amp;'General Information'!C23&amp;","&amp;'General Information'!C24&amp;","&amp;'General Information'!H24&amp;","&amp;'General Information'!C25&amp;","&amp;'General Information'!G25</f>
        <v>,,,,,,,,,</v>
      </c>
      <c r="D10" s="1031"/>
      <c r="E10" s="1032"/>
    </row>
    <row r="11" spans="1:5" ht="57">
      <c r="A11" s="973" t="s">
        <v>37</v>
      </c>
      <c r="B11" s="974" t="s">
        <v>1712</v>
      </c>
      <c r="C11" s="1030" t="str">
        <f>'General Information'!C27&amp;","&amp;'General Information'!C28&amp;","&amp;'General Information'!C29&amp;","&amp;'General Information'!C30&amp;","&amp;'General Information'!H28&amp;","&amp;'General Information'!G30&amp;","&amp;'General Information'!C31&amp;","&amp;'General Information'!F31</f>
        <v>,,,,,,,</v>
      </c>
      <c r="D11" s="1031"/>
      <c r="E11" s="1032"/>
    </row>
    <row r="12" spans="1:5" ht="14.25">
      <c r="A12" s="1050"/>
      <c r="B12" s="1051"/>
      <c r="C12" s="1051"/>
      <c r="D12" s="1051"/>
      <c r="E12" s="1052"/>
    </row>
    <row r="13" spans="1:7" s="977" customFormat="1" ht="15.75">
      <c r="A13" s="975" t="s">
        <v>1713</v>
      </c>
      <c r="B13" s="1053" t="s">
        <v>1714</v>
      </c>
      <c r="C13" s="1053"/>
      <c r="D13" s="1053"/>
      <c r="E13" s="1053"/>
      <c r="F13" s="976"/>
      <c r="G13" s="976"/>
    </row>
    <row r="14" spans="1:5" s="979" customFormat="1" ht="14.25">
      <c r="A14" s="978">
        <v>5</v>
      </c>
      <c r="B14" s="1054" t="s">
        <v>1715</v>
      </c>
      <c r="C14" s="1055"/>
      <c r="D14" s="1055"/>
      <c r="E14" s="1056"/>
    </row>
    <row r="15" spans="1:5" s="979" customFormat="1" ht="14.25">
      <c r="A15" s="1044" t="s">
        <v>671</v>
      </c>
      <c r="B15" s="1046" t="s">
        <v>1716</v>
      </c>
      <c r="C15" s="978" t="s">
        <v>2</v>
      </c>
      <c r="D15" s="978" t="s">
        <v>2236</v>
      </c>
      <c r="E15" s="978" t="s">
        <v>1717</v>
      </c>
    </row>
    <row r="16" spans="1:5" s="979" customFormat="1" ht="14.25">
      <c r="A16" s="1045"/>
      <c r="B16" s="1047"/>
      <c r="C16" s="980" t="s">
        <v>2237</v>
      </c>
      <c r="D16" s="980" t="s">
        <v>1688</v>
      </c>
      <c r="E16" s="980" t="s">
        <v>1667</v>
      </c>
    </row>
    <row r="17" spans="1:5" ht="14.25">
      <c r="A17" s="981" t="s">
        <v>35</v>
      </c>
      <c r="B17" s="974" t="s">
        <v>2343</v>
      </c>
      <c r="C17" s="615" t="s">
        <v>1718</v>
      </c>
      <c r="D17" s="982">
        <f>'Summary Sheet'!E7</f>
        <v>0</v>
      </c>
      <c r="E17" s="982">
        <f>'Summary Sheet'!F7</f>
        <v>0</v>
      </c>
    </row>
    <row r="18" spans="1:5" ht="28.5">
      <c r="A18" s="981" t="s">
        <v>36</v>
      </c>
      <c r="B18" s="974" t="s">
        <v>2344</v>
      </c>
      <c r="C18" s="615" t="s">
        <v>1718</v>
      </c>
      <c r="D18" s="982">
        <f>'Summary Sheet'!E8</f>
        <v>0</v>
      </c>
      <c r="E18" s="982">
        <f>'Summary Sheet'!F8</f>
        <v>0</v>
      </c>
    </row>
    <row r="19" spans="1:5" ht="28.5">
      <c r="A19" s="981" t="s">
        <v>37</v>
      </c>
      <c r="B19" s="974" t="s">
        <v>2345</v>
      </c>
      <c r="C19" s="615" t="s">
        <v>1718</v>
      </c>
      <c r="D19" s="982">
        <f>'Summary Sheet'!E9</f>
        <v>0</v>
      </c>
      <c r="E19" s="982">
        <f>'Summary Sheet'!F9</f>
        <v>0</v>
      </c>
    </row>
    <row r="20" spans="1:5" ht="14.25">
      <c r="A20" s="981" t="s">
        <v>38</v>
      </c>
      <c r="B20" s="974" t="s">
        <v>2346</v>
      </c>
      <c r="C20" s="615" t="s">
        <v>1718</v>
      </c>
      <c r="D20" s="982">
        <f>'Summary Sheet'!E10</f>
        <v>0</v>
      </c>
      <c r="E20" s="982">
        <f>'Summary Sheet'!F10</f>
        <v>0</v>
      </c>
    </row>
    <row r="21" spans="1:5" ht="14.25">
      <c r="A21" s="981" t="s">
        <v>39</v>
      </c>
      <c r="B21" s="974" t="s">
        <v>2347</v>
      </c>
      <c r="C21" s="615" t="s">
        <v>1718</v>
      </c>
      <c r="D21" s="982">
        <f>'Summary Sheet'!E11</f>
        <v>0</v>
      </c>
      <c r="E21" s="982">
        <f>'Summary Sheet'!F11</f>
        <v>0</v>
      </c>
    </row>
    <row r="22" spans="1:5" ht="14.25">
      <c r="A22" s="981" t="s">
        <v>40</v>
      </c>
      <c r="B22" s="974" t="s">
        <v>2348</v>
      </c>
      <c r="C22" s="615" t="s">
        <v>1718</v>
      </c>
      <c r="D22" s="982">
        <f>'Summary Sheet'!E12</f>
        <v>0</v>
      </c>
      <c r="E22" s="982">
        <f>'Summary Sheet'!F12</f>
        <v>0</v>
      </c>
    </row>
    <row r="23" spans="1:5" ht="14.25">
      <c r="A23" s="981" t="s">
        <v>41</v>
      </c>
      <c r="B23" s="974" t="s">
        <v>2349</v>
      </c>
      <c r="C23" s="615" t="s">
        <v>1718</v>
      </c>
      <c r="D23" s="982">
        <f>'Summary Sheet'!E13</f>
        <v>0</v>
      </c>
      <c r="E23" s="982">
        <f>'Summary Sheet'!F13</f>
        <v>0</v>
      </c>
    </row>
    <row r="24" spans="1:5" ht="14.25">
      <c r="A24" s="981" t="s">
        <v>42</v>
      </c>
      <c r="B24" s="974" t="s">
        <v>2350</v>
      </c>
      <c r="C24" s="615" t="s">
        <v>1718</v>
      </c>
      <c r="D24" s="982">
        <f>'Summary Sheet'!E14</f>
        <v>0</v>
      </c>
      <c r="E24" s="982">
        <f>'Summary Sheet'!F14</f>
        <v>0</v>
      </c>
    </row>
    <row r="25" spans="1:5" ht="28.5">
      <c r="A25" s="981" t="s">
        <v>70</v>
      </c>
      <c r="B25" s="974" t="s">
        <v>865</v>
      </c>
      <c r="C25" s="615" t="s">
        <v>57</v>
      </c>
      <c r="D25" s="982">
        <f>'Summary Sheet'!E46</f>
        <v>0</v>
      </c>
      <c r="E25" s="982">
        <f>'Summary Sheet'!F46</f>
        <v>0</v>
      </c>
    </row>
    <row r="26" spans="1:5" ht="14.25">
      <c r="A26" s="981" t="s">
        <v>71</v>
      </c>
      <c r="B26" s="974" t="s">
        <v>792</v>
      </c>
      <c r="C26" s="615" t="s">
        <v>57</v>
      </c>
      <c r="D26" s="982">
        <f>'Summary Sheet'!E51</f>
        <v>0</v>
      </c>
      <c r="E26" s="982">
        <f>'Summary Sheet'!F51</f>
        <v>0</v>
      </c>
    </row>
    <row r="27" spans="1:5" ht="28.5">
      <c r="A27" s="981" t="s">
        <v>72</v>
      </c>
      <c r="B27" s="974" t="s">
        <v>796</v>
      </c>
      <c r="C27" s="615" t="s">
        <v>57</v>
      </c>
      <c r="D27" s="982">
        <f>'Summary Sheet'!E56</f>
        <v>0</v>
      </c>
      <c r="E27" s="982">
        <f>'Summary Sheet'!F56</f>
        <v>0</v>
      </c>
    </row>
    <row r="28" spans="1:5" ht="28.5">
      <c r="A28" s="981" t="s">
        <v>320</v>
      </c>
      <c r="B28" s="974" t="s">
        <v>2337</v>
      </c>
      <c r="C28" s="615" t="s">
        <v>57</v>
      </c>
      <c r="D28" s="982">
        <f>'Summary Sheet'!E61</f>
        <v>0</v>
      </c>
      <c r="E28" s="982">
        <f>'Summary Sheet'!F61</f>
        <v>0</v>
      </c>
    </row>
    <row r="29" spans="1:5" ht="14.25">
      <c r="A29" s="983" t="s">
        <v>322</v>
      </c>
      <c r="B29" s="974" t="s">
        <v>866</v>
      </c>
      <c r="C29" s="615" t="s">
        <v>57</v>
      </c>
      <c r="D29" s="982">
        <f>'Summary Sheet'!E66</f>
        <v>0</v>
      </c>
      <c r="E29" s="982">
        <f>'Summary Sheet'!F66</f>
        <v>0</v>
      </c>
    </row>
    <row r="30" spans="1:5" ht="14.25">
      <c r="A30" s="1030"/>
      <c r="B30" s="1031"/>
      <c r="C30" s="1031"/>
      <c r="D30" s="1031"/>
      <c r="E30" s="1032"/>
    </row>
    <row r="31" spans="1:5" ht="15" customHeight="1">
      <c r="A31" s="975" t="s">
        <v>28</v>
      </c>
      <c r="B31" s="1058" t="s">
        <v>1719</v>
      </c>
      <c r="C31" s="1058"/>
      <c r="D31" s="1058"/>
      <c r="E31" s="1058"/>
    </row>
    <row r="32" spans="1:5" ht="14.25">
      <c r="A32" s="1044" t="s">
        <v>671</v>
      </c>
      <c r="B32" s="1046" t="s">
        <v>2235</v>
      </c>
      <c r="C32" s="978" t="s">
        <v>2</v>
      </c>
      <c r="D32" s="978" t="s">
        <v>2236</v>
      </c>
      <c r="E32" s="978" t="s">
        <v>1717</v>
      </c>
    </row>
    <row r="33" spans="1:5" ht="14.25">
      <c r="A33" s="1045"/>
      <c r="B33" s="1047"/>
      <c r="C33" s="980" t="s">
        <v>2237</v>
      </c>
      <c r="D33" s="980" t="s">
        <v>1688</v>
      </c>
      <c r="E33" s="980" t="s">
        <v>1667</v>
      </c>
    </row>
    <row r="34" spans="1:5" ht="28.5">
      <c r="A34" s="981" t="s">
        <v>1720</v>
      </c>
      <c r="B34" s="970" t="s">
        <v>1721</v>
      </c>
      <c r="C34" s="615" t="s">
        <v>1722</v>
      </c>
      <c r="D34" s="913">
        <f>'Form-Se2'!H476/10</f>
        <v>0</v>
      </c>
      <c r="E34" s="913">
        <f>'Form-Se2'!I476/10</f>
        <v>0</v>
      </c>
    </row>
    <row r="35" spans="1:5" ht="14.25">
      <c r="A35" s="981" t="s">
        <v>36</v>
      </c>
      <c r="B35" s="970" t="s">
        <v>1723</v>
      </c>
      <c r="C35" s="615" t="s">
        <v>1722</v>
      </c>
      <c r="D35" s="913">
        <f>'Form-Se2'!H580/10</f>
        <v>0</v>
      </c>
      <c r="E35" s="913">
        <f>'Form-Se2'!I580/10</f>
        <v>0</v>
      </c>
    </row>
    <row r="36" spans="1:5" ht="14.25">
      <c r="A36" s="981" t="s">
        <v>37</v>
      </c>
      <c r="B36" s="970" t="s">
        <v>1724</v>
      </c>
      <c r="C36" s="615" t="s">
        <v>1722</v>
      </c>
      <c r="D36" s="913">
        <f>'Form-Se2'!H581/10</f>
        <v>0</v>
      </c>
      <c r="E36" s="913">
        <f>'Form-Se2'!I581/10</f>
        <v>0</v>
      </c>
    </row>
    <row r="37" spans="1:5" ht="28.5">
      <c r="A37" s="981" t="s">
        <v>38</v>
      </c>
      <c r="B37" s="970" t="s">
        <v>1725</v>
      </c>
      <c r="C37" s="615" t="s">
        <v>1722</v>
      </c>
      <c r="D37" s="913">
        <f>'Summary Sheet'!E39/10</f>
        <v>0</v>
      </c>
      <c r="E37" s="913">
        <f>'Summary Sheet'!F39/10</f>
        <v>0</v>
      </c>
    </row>
    <row r="38" spans="1:5" ht="14.25">
      <c r="A38" s="981" t="s">
        <v>39</v>
      </c>
      <c r="B38" s="970" t="s">
        <v>1726</v>
      </c>
      <c r="C38" s="615" t="s">
        <v>355</v>
      </c>
      <c r="D38" s="913">
        <f>'Form-Se2'!H736+'Form-Se2'!H738+'Form-Se2'!H740+'Form-Se2'!H741</f>
        <v>0</v>
      </c>
      <c r="E38" s="913">
        <f>'Form-Se2'!I736+'Form-Se2'!I738+'Form-Se2'!I740+'Form-Se2'!I741</f>
        <v>0</v>
      </c>
    </row>
    <row r="39" spans="1:5" ht="14.25">
      <c r="A39" s="615" t="s">
        <v>40</v>
      </c>
      <c r="B39" s="970" t="s">
        <v>1727</v>
      </c>
      <c r="C39" s="615" t="s">
        <v>355</v>
      </c>
      <c r="D39" s="913">
        <f>'Form-Se2'!H846+'Form-Se2'!H847+'Form-Se2'!H849+'Form-Se2'!H851+'Form-Se2'!H852</f>
        <v>0</v>
      </c>
      <c r="E39" s="913">
        <f>'Form-Se2'!I846+'Form-Se2'!I847+'Form-Se2'!I849+'Form-Se2'!I851+'Form-Se2'!I852</f>
        <v>0</v>
      </c>
    </row>
    <row r="40" spans="1:5" ht="14.25">
      <c r="A40" s="615" t="s">
        <v>41</v>
      </c>
      <c r="B40" s="970" t="s">
        <v>1728</v>
      </c>
      <c r="C40" s="615" t="s">
        <v>355</v>
      </c>
      <c r="D40" s="913">
        <f>'Form-Se2'!H946+'Form-Se2'!H947+'Form-Se2'!H948+'Form-Se2'!H949</f>
        <v>0</v>
      </c>
      <c r="E40" s="913">
        <f>'Form-Se2'!I946+'Form-Se2'!I947+'Form-Se2'!I948+'Form-Se2'!I949</f>
        <v>0</v>
      </c>
    </row>
    <row r="41" spans="1:5" ht="14.25">
      <c r="A41" s="615" t="s">
        <v>42</v>
      </c>
      <c r="B41" s="970" t="s">
        <v>87</v>
      </c>
      <c r="C41" s="615" t="s">
        <v>355</v>
      </c>
      <c r="D41" s="913">
        <f>'Form-Se2'!H964</f>
        <v>0</v>
      </c>
      <c r="E41" s="913">
        <f>'Form-Se2'!I964</f>
        <v>0</v>
      </c>
    </row>
    <row r="42" spans="1:5" ht="28.5">
      <c r="A42" s="615" t="s">
        <v>70</v>
      </c>
      <c r="B42" s="970" t="s">
        <v>1729</v>
      </c>
      <c r="C42" s="615" t="s">
        <v>714</v>
      </c>
      <c r="D42" s="982">
        <f>'Summary Sheet'!E78/10</f>
        <v>0</v>
      </c>
      <c r="E42" s="982">
        <f>'Summary Sheet'!F78/10</f>
        <v>0</v>
      </c>
    </row>
    <row r="43" spans="1:5" ht="15.75">
      <c r="A43" s="967" t="s">
        <v>29</v>
      </c>
      <c r="B43" s="1059" t="s">
        <v>1730</v>
      </c>
      <c r="C43" s="1060"/>
      <c r="D43" s="1060"/>
      <c r="E43" s="1061"/>
    </row>
    <row r="44" spans="1:5" ht="42.75">
      <c r="A44" s="981" t="s">
        <v>1731</v>
      </c>
      <c r="B44" s="970" t="s">
        <v>1732</v>
      </c>
      <c r="C44" s="615" t="s">
        <v>1733</v>
      </c>
      <c r="D44" s="416">
        <f>'Summary Sheet'!E80</f>
        <v>0</v>
      </c>
      <c r="E44" s="416">
        <f>'Summary Sheet'!F80</f>
        <v>0</v>
      </c>
    </row>
    <row r="45" spans="1:5" ht="28.5">
      <c r="A45" s="981" t="s">
        <v>358</v>
      </c>
      <c r="B45" s="970" t="s">
        <v>1734</v>
      </c>
      <c r="C45" s="615" t="s">
        <v>1733</v>
      </c>
      <c r="D45" s="914" t="s">
        <v>2340</v>
      </c>
      <c r="E45" s="914">
        <f>'Summary Sheet'!F85</f>
        <v>0</v>
      </c>
    </row>
    <row r="46" spans="1:5" ht="14.25">
      <c r="A46" s="1030"/>
      <c r="B46" s="1031"/>
      <c r="C46" s="1031"/>
      <c r="D46" s="1031"/>
      <c r="E46" s="1032"/>
    </row>
    <row r="47" spans="1:5" ht="15.75">
      <c r="A47" s="967" t="s">
        <v>30</v>
      </c>
      <c r="B47" s="1059" t="s">
        <v>1735</v>
      </c>
      <c r="C47" s="1060"/>
      <c r="D47" s="1060"/>
      <c r="E47" s="1061"/>
    </row>
    <row r="48" spans="1:5" ht="14.25">
      <c r="A48" s="981" t="s">
        <v>1736</v>
      </c>
      <c r="B48" s="984" t="s">
        <v>1737</v>
      </c>
      <c r="C48" s="615" t="s">
        <v>46</v>
      </c>
      <c r="D48" s="615"/>
      <c r="E48" s="615"/>
    </row>
    <row r="49" spans="1:5" ht="28.5">
      <c r="A49" s="981" t="s">
        <v>358</v>
      </c>
      <c r="B49" s="984" t="s">
        <v>1738</v>
      </c>
      <c r="C49" s="615" t="s">
        <v>1739</v>
      </c>
      <c r="D49" s="615"/>
      <c r="E49" s="615"/>
    </row>
    <row r="50" spans="1:5" ht="14.25">
      <c r="A50" s="981" t="s">
        <v>359</v>
      </c>
      <c r="B50" s="984" t="s">
        <v>1740</v>
      </c>
      <c r="C50" s="615" t="s">
        <v>1741</v>
      </c>
      <c r="D50" s="615"/>
      <c r="E50" s="615"/>
    </row>
    <row r="51" spans="1:5" ht="14.25">
      <c r="A51" s="981" t="s">
        <v>360</v>
      </c>
      <c r="B51" s="984" t="s">
        <v>1742</v>
      </c>
      <c r="C51" s="615" t="s">
        <v>3</v>
      </c>
      <c r="D51" s="615"/>
      <c r="E51" s="615"/>
    </row>
    <row r="52" spans="1:5" ht="14.25">
      <c r="A52" s="981" t="s">
        <v>1743</v>
      </c>
      <c r="B52" s="984" t="s">
        <v>1744</v>
      </c>
      <c r="C52" s="615" t="s">
        <v>114</v>
      </c>
      <c r="D52" s="615"/>
      <c r="E52" s="615"/>
    </row>
    <row r="53" spans="1:5" ht="14.25">
      <c r="A53" s="981" t="s">
        <v>1745</v>
      </c>
      <c r="B53" s="984" t="s">
        <v>1746</v>
      </c>
      <c r="C53" s="615" t="s">
        <v>114</v>
      </c>
      <c r="D53" s="615"/>
      <c r="E53" s="615"/>
    </row>
    <row r="54" spans="1:5" ht="14.25">
      <c r="A54" s="981" t="s">
        <v>1747</v>
      </c>
      <c r="B54" s="984" t="s">
        <v>119</v>
      </c>
      <c r="C54" s="615" t="s">
        <v>3</v>
      </c>
      <c r="D54" s="615"/>
      <c r="E54" s="615"/>
    </row>
    <row r="55" spans="1:5" ht="14.25">
      <c r="A55" s="981" t="s">
        <v>1748</v>
      </c>
      <c r="B55" s="984" t="s">
        <v>1749</v>
      </c>
      <c r="C55" s="615" t="s">
        <v>114</v>
      </c>
      <c r="D55" s="615"/>
      <c r="E55" s="615"/>
    </row>
    <row r="56" spans="1:5" ht="28.5">
      <c r="A56" s="981" t="s">
        <v>1750</v>
      </c>
      <c r="B56" s="984" t="s">
        <v>1751</v>
      </c>
      <c r="C56" s="615" t="s">
        <v>114</v>
      </c>
      <c r="D56" s="985"/>
      <c r="E56" s="985"/>
    </row>
    <row r="57" spans="1:5" ht="14.25">
      <c r="A57" s="1030"/>
      <c r="B57" s="1031"/>
      <c r="C57" s="1031"/>
      <c r="D57" s="1031"/>
      <c r="E57" s="1032"/>
    </row>
    <row r="58" spans="1:7" s="979" customFormat="1" ht="14.25">
      <c r="A58" s="986" t="s">
        <v>32</v>
      </c>
      <c r="B58" s="1063" t="s">
        <v>1752</v>
      </c>
      <c r="C58" s="1063"/>
      <c r="D58" s="1063"/>
      <c r="E58" s="1063"/>
      <c r="F58" s="987"/>
      <c r="G58" s="987"/>
    </row>
    <row r="59" spans="1:7" s="979" customFormat="1" ht="38.25" customHeight="1">
      <c r="A59" s="986" t="s">
        <v>1753</v>
      </c>
      <c r="B59" s="988" t="s">
        <v>1754</v>
      </c>
      <c r="C59" s="988" t="s">
        <v>1708</v>
      </c>
      <c r="D59" s="1064" t="s">
        <v>2234</v>
      </c>
      <c r="E59" s="1065"/>
      <c r="F59" s="987"/>
      <c r="G59" s="987"/>
    </row>
    <row r="60" spans="1:5" ht="15.75" customHeight="1">
      <c r="A60" s="1035" t="s">
        <v>85</v>
      </c>
      <c r="B60" s="1036" t="s">
        <v>1755</v>
      </c>
      <c r="C60" s="989" t="s">
        <v>1756</v>
      </c>
      <c r="D60" s="1033" t="s">
        <v>1757</v>
      </c>
      <c r="E60" s="1034"/>
    </row>
    <row r="61" spans="1:5" ht="15.75" customHeight="1">
      <c r="A61" s="1035"/>
      <c r="B61" s="1037"/>
      <c r="C61" s="989" t="s">
        <v>1758</v>
      </c>
      <c r="D61" s="1033" t="s">
        <v>1759</v>
      </c>
      <c r="E61" s="1034"/>
    </row>
    <row r="62" spans="1:5" ht="14.25">
      <c r="A62" s="990" t="s">
        <v>86</v>
      </c>
      <c r="B62" s="991" t="s">
        <v>1760</v>
      </c>
      <c r="C62" s="989" t="s">
        <v>1760</v>
      </c>
      <c r="D62" s="1033" t="s">
        <v>1761</v>
      </c>
      <c r="E62" s="1034"/>
    </row>
    <row r="63" spans="1:5" ht="14.25">
      <c r="A63" s="990" t="s">
        <v>911</v>
      </c>
      <c r="B63" s="991" t="s">
        <v>1762</v>
      </c>
      <c r="C63" s="989" t="s">
        <v>1762</v>
      </c>
      <c r="D63" s="1033" t="s">
        <v>1763</v>
      </c>
      <c r="E63" s="1034"/>
    </row>
    <row r="64" spans="1:5" ht="14.25">
      <c r="A64" s="990" t="s">
        <v>2229</v>
      </c>
      <c r="B64" s="991" t="s">
        <v>1764</v>
      </c>
      <c r="C64" s="989" t="s">
        <v>1764</v>
      </c>
      <c r="D64" s="1033" t="s">
        <v>1765</v>
      </c>
      <c r="E64" s="1034"/>
    </row>
    <row r="65" spans="1:5" ht="15.75" customHeight="1">
      <c r="A65" s="1035" t="s">
        <v>2230</v>
      </c>
      <c r="B65" s="1036" t="s">
        <v>1766</v>
      </c>
      <c r="C65" s="989" t="s">
        <v>1767</v>
      </c>
      <c r="D65" s="1033" t="s">
        <v>1768</v>
      </c>
      <c r="E65" s="1034"/>
    </row>
    <row r="66" spans="1:5" ht="15.75" customHeight="1">
      <c r="A66" s="1035"/>
      <c r="B66" s="1037"/>
      <c r="C66" s="989" t="s">
        <v>272</v>
      </c>
      <c r="D66" s="1033" t="s">
        <v>1769</v>
      </c>
      <c r="E66" s="1034"/>
    </row>
    <row r="67" spans="1:5" ht="14.25">
      <c r="A67" s="990" t="s">
        <v>2231</v>
      </c>
      <c r="B67" s="991" t="s">
        <v>1770</v>
      </c>
      <c r="C67" s="989" t="s">
        <v>1770</v>
      </c>
      <c r="D67" s="1033" t="s">
        <v>1771</v>
      </c>
      <c r="E67" s="1034"/>
    </row>
    <row r="68" spans="1:5" ht="15.75" customHeight="1">
      <c r="A68" s="1035" t="s">
        <v>2232</v>
      </c>
      <c r="B68" s="1036" t="s">
        <v>1772</v>
      </c>
      <c r="C68" s="989" t="s">
        <v>1773</v>
      </c>
      <c r="D68" s="1033" t="s">
        <v>1774</v>
      </c>
      <c r="E68" s="1034"/>
    </row>
    <row r="69" spans="1:5" ht="15.75" customHeight="1">
      <c r="A69" s="1035"/>
      <c r="B69" s="1066"/>
      <c r="C69" s="989" t="s">
        <v>1775</v>
      </c>
      <c r="D69" s="1033" t="s">
        <v>1776</v>
      </c>
      <c r="E69" s="1034"/>
    </row>
    <row r="70" spans="1:5" ht="15.75" customHeight="1">
      <c r="A70" s="1035"/>
      <c r="B70" s="1066"/>
      <c r="C70" s="989" t="s">
        <v>1777</v>
      </c>
      <c r="D70" s="1033" t="s">
        <v>1778</v>
      </c>
      <c r="E70" s="1034"/>
    </row>
    <row r="71" spans="1:5" ht="15.75" customHeight="1">
      <c r="A71" s="1035"/>
      <c r="B71" s="1037"/>
      <c r="C71" s="989" t="s">
        <v>1779</v>
      </c>
      <c r="D71" s="1033" t="s">
        <v>1780</v>
      </c>
      <c r="E71" s="1034"/>
    </row>
    <row r="72" spans="1:5" ht="14.25">
      <c r="A72" s="990" t="s">
        <v>2233</v>
      </c>
      <c r="B72" s="991" t="s">
        <v>1781</v>
      </c>
      <c r="C72" s="989" t="s">
        <v>1781</v>
      </c>
      <c r="D72" s="1033" t="s">
        <v>1782</v>
      </c>
      <c r="E72" s="1034"/>
    </row>
    <row r="73" spans="1:5" ht="13.5" customHeight="1">
      <c r="A73" s="1057"/>
      <c r="B73" s="1057"/>
      <c r="C73" s="1057"/>
      <c r="D73" s="1057"/>
      <c r="E73" s="1057"/>
    </row>
    <row r="74" spans="1:7" ht="15">
      <c r="A74" s="1062" t="s">
        <v>2354</v>
      </c>
      <c r="B74" s="1062"/>
      <c r="C74" s="1062"/>
      <c r="D74" s="1062"/>
      <c r="E74" s="1062"/>
      <c r="F74" s="992"/>
      <c r="G74" s="992"/>
    </row>
    <row r="75" spans="1:8" ht="15">
      <c r="A75" s="1062"/>
      <c r="B75" s="1062"/>
      <c r="C75" s="1062"/>
      <c r="D75" s="1062"/>
      <c r="E75" s="1062"/>
      <c r="G75" s="992"/>
      <c r="H75" s="992"/>
    </row>
    <row r="76" spans="1:8" ht="15">
      <c r="A76" s="993" t="s">
        <v>2355</v>
      </c>
      <c r="B76" s="994"/>
      <c r="C76" s="994"/>
      <c r="D76" s="994"/>
      <c r="E76" s="994"/>
      <c r="F76" s="992"/>
      <c r="H76" s="992"/>
    </row>
    <row r="77" spans="1:8" ht="15">
      <c r="A77" s="995"/>
      <c r="B77" s="996"/>
      <c r="C77" s="997"/>
      <c r="D77" s="998" t="s">
        <v>1783</v>
      </c>
      <c r="E77" s="999"/>
      <c r="G77" s="992"/>
      <c r="H77" s="992"/>
    </row>
    <row r="78" spans="1:8" ht="15">
      <c r="A78" s="995"/>
      <c r="B78" s="996"/>
      <c r="C78" s="997"/>
      <c r="D78" s="993" t="s">
        <v>1784</v>
      </c>
      <c r="E78" s="999"/>
      <c r="F78" s="992"/>
      <c r="G78" s="992"/>
      <c r="H78" s="992"/>
    </row>
    <row r="79" spans="1:8" ht="15">
      <c r="A79" s="998" t="s">
        <v>2356</v>
      </c>
      <c r="B79" s="996"/>
      <c r="C79" s="997"/>
      <c r="D79" s="993" t="s">
        <v>1785</v>
      </c>
      <c r="E79" s="999"/>
      <c r="F79" s="992"/>
      <c r="G79" s="992"/>
      <c r="H79" s="992"/>
    </row>
    <row r="80" spans="1:8" ht="15">
      <c r="A80" s="993" t="s">
        <v>2357</v>
      </c>
      <c r="B80" s="996"/>
      <c r="C80" s="997"/>
      <c r="D80" s="977"/>
      <c r="E80" s="999"/>
      <c r="F80" s="992"/>
      <c r="G80" s="992"/>
      <c r="H80" s="992"/>
    </row>
    <row r="81" spans="1:8" ht="15">
      <c r="A81" s="993" t="s">
        <v>1786</v>
      </c>
      <c r="B81" s="996"/>
      <c r="C81" s="996"/>
      <c r="D81" s="996"/>
      <c r="E81" s="999"/>
      <c r="F81" s="992"/>
      <c r="G81" s="992"/>
      <c r="H81" s="992"/>
    </row>
    <row r="82" spans="1:5" ht="14.25">
      <c r="A82" s="993"/>
      <c r="B82" s="996"/>
      <c r="C82" s="996"/>
      <c r="D82" s="996"/>
      <c r="E82" s="999"/>
    </row>
    <row r="83" spans="1:5" ht="14.25">
      <c r="A83" s="1000"/>
      <c r="B83" s="999"/>
      <c r="C83" s="999"/>
      <c r="D83" s="977"/>
      <c r="E83" s="999"/>
    </row>
    <row r="84" spans="1:5" ht="14.25">
      <c r="A84" s="993" t="s">
        <v>1787</v>
      </c>
      <c r="B84" s="999"/>
      <c r="C84" s="999"/>
      <c r="D84" s="999"/>
      <c r="E84" s="999"/>
    </row>
    <row r="85" spans="1:5" ht="14.25">
      <c r="A85" s="1001"/>
      <c r="B85" s="1002"/>
      <c r="C85" s="1003"/>
      <c r="D85" s="1003"/>
      <c r="E85" s="1003"/>
    </row>
    <row r="86" spans="1:5" ht="14.25">
      <c r="A86" s="995"/>
      <c r="B86" s="977"/>
      <c r="C86" s="977"/>
      <c r="D86" s="977"/>
      <c r="E86" s="976"/>
    </row>
    <row r="87" spans="1:5" ht="14.25">
      <c r="A87" s="1000" t="s">
        <v>558</v>
      </c>
      <c r="B87" s="977"/>
      <c r="C87" s="977"/>
      <c r="D87" s="977"/>
      <c r="E87" s="976"/>
    </row>
  </sheetData>
  <sheetProtection password="D2BB" sheet="1"/>
  <mergeCells count="49">
    <mergeCell ref="A74:E75"/>
    <mergeCell ref="B58:E58"/>
    <mergeCell ref="D59:E59"/>
    <mergeCell ref="B65:B66"/>
    <mergeCell ref="B68:B71"/>
    <mergeCell ref="D60:E60"/>
    <mergeCell ref="D61:E61"/>
    <mergeCell ref="D67:E67"/>
    <mergeCell ref="D69:E69"/>
    <mergeCell ref="D70:E70"/>
    <mergeCell ref="A73:E73"/>
    <mergeCell ref="D63:E63"/>
    <mergeCell ref="D64:E64"/>
    <mergeCell ref="D65:E65"/>
    <mergeCell ref="D66:E66"/>
    <mergeCell ref="A30:E30"/>
    <mergeCell ref="B31:E31"/>
    <mergeCell ref="B43:E43"/>
    <mergeCell ref="A46:E46"/>
    <mergeCell ref="B47:E47"/>
    <mergeCell ref="A57:E57"/>
    <mergeCell ref="A32:A33"/>
    <mergeCell ref="B32:B33"/>
    <mergeCell ref="C9:E9"/>
    <mergeCell ref="C10:E10"/>
    <mergeCell ref="C11:E11"/>
    <mergeCell ref="A12:E12"/>
    <mergeCell ref="B13:E13"/>
    <mergeCell ref="B14:E14"/>
    <mergeCell ref="A1:E1"/>
    <mergeCell ref="A2:E2"/>
    <mergeCell ref="C3:E3"/>
    <mergeCell ref="C4:E4"/>
    <mergeCell ref="A7:A8"/>
    <mergeCell ref="D68:E68"/>
    <mergeCell ref="A15:A16"/>
    <mergeCell ref="B15:B16"/>
    <mergeCell ref="B7:B8"/>
    <mergeCell ref="C7:D7"/>
    <mergeCell ref="C6:E6"/>
    <mergeCell ref="C5:E5"/>
    <mergeCell ref="D71:E71"/>
    <mergeCell ref="D72:E72"/>
    <mergeCell ref="A60:A61"/>
    <mergeCell ref="A65:A66"/>
    <mergeCell ref="A68:A71"/>
    <mergeCell ref="B60:B61"/>
    <mergeCell ref="D62:E62"/>
    <mergeCell ref="C8:D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C6" sqref="C6:E6"/>
    </sheetView>
  </sheetViews>
  <sheetFormatPr defaultColWidth="0" defaultRowHeight="30" customHeight="1" zeroHeight="1"/>
  <cols>
    <col min="1" max="1" width="7.8515625" style="599" customWidth="1"/>
    <col min="2" max="2" width="41.8515625" style="14" customWidth="1"/>
    <col min="3" max="3" width="13.28125" style="13" customWidth="1"/>
    <col min="4" max="4" width="17.421875" style="15" customWidth="1"/>
    <col min="5" max="5" width="14.57421875" style="13" customWidth="1"/>
    <col min="6" max="6" width="15.140625" style="13" customWidth="1"/>
    <col min="7" max="7" width="12.7109375" style="13" customWidth="1"/>
    <col min="8" max="8" width="16.00390625" style="13" customWidth="1"/>
    <col min="9" max="16384" width="0" style="13" hidden="1" customWidth="1"/>
  </cols>
  <sheetData>
    <row r="1" spans="1:8" s="835" customFormat="1" ht="30" customHeight="1">
      <c r="A1" s="1067" t="s">
        <v>2352</v>
      </c>
      <c r="B1" s="1067"/>
      <c r="C1" s="1067"/>
      <c r="D1" s="1067"/>
      <c r="E1" s="1067"/>
      <c r="F1" s="1067"/>
      <c r="G1" s="1067"/>
      <c r="H1" s="1067"/>
    </row>
    <row r="2" spans="1:8" ht="18">
      <c r="A2" s="1068" t="s">
        <v>1788</v>
      </c>
      <c r="B2" s="1069"/>
      <c r="C2" s="1069"/>
      <c r="D2" s="1069"/>
      <c r="E2" s="1069"/>
      <c r="F2" s="1069"/>
      <c r="G2" s="1069"/>
      <c r="H2" s="1070"/>
    </row>
    <row r="3" spans="1:8" ht="16.5">
      <c r="A3" s="598">
        <v>1</v>
      </c>
      <c r="B3" s="617" t="s">
        <v>82</v>
      </c>
      <c r="C3" s="1072"/>
      <c r="D3" s="1072"/>
      <c r="E3" s="1072"/>
      <c r="F3" s="1072"/>
      <c r="G3" s="1072"/>
      <c r="H3" s="1072"/>
    </row>
    <row r="4" spans="1:8" ht="16.5">
      <c r="A4" s="598">
        <v>2</v>
      </c>
      <c r="B4" s="617" t="s">
        <v>1789</v>
      </c>
      <c r="C4" s="1072"/>
      <c r="D4" s="1072"/>
      <c r="E4" s="1072"/>
      <c r="F4" s="1072"/>
      <c r="G4" s="1072"/>
      <c r="H4" s="1072"/>
    </row>
    <row r="5" spans="1:8" ht="16.5">
      <c r="A5" s="598"/>
      <c r="B5" s="703" t="s">
        <v>2271</v>
      </c>
      <c r="C5" s="1078"/>
      <c r="D5" s="1079"/>
      <c r="E5" s="1079"/>
      <c r="F5" s="1079"/>
      <c r="G5" s="1079"/>
      <c r="H5" s="1080"/>
    </row>
    <row r="6" spans="1:8" ht="16.5">
      <c r="A6" s="598">
        <v>3</v>
      </c>
      <c r="B6" s="617" t="s">
        <v>728</v>
      </c>
      <c r="C6" s="1075" t="s">
        <v>2389</v>
      </c>
      <c r="D6" s="1076"/>
      <c r="E6" s="1077"/>
      <c r="F6" s="597" t="s">
        <v>728</v>
      </c>
      <c r="G6" s="1085" t="str">
        <f>C6</f>
        <v>SI with SMS</v>
      </c>
      <c r="H6" s="1085"/>
    </row>
    <row r="7" spans="1:8" ht="16.5">
      <c r="A7" s="598">
        <v>4</v>
      </c>
      <c r="B7" s="1091" t="s">
        <v>157</v>
      </c>
      <c r="C7" s="1091"/>
      <c r="D7" s="1091"/>
      <c r="E7" s="1091"/>
      <c r="F7" s="1091"/>
      <c r="G7" s="1091"/>
      <c r="H7" s="1092"/>
    </row>
    <row r="8" spans="1:8" ht="16.5">
      <c r="A8" s="1071" t="s">
        <v>85</v>
      </c>
      <c r="B8" s="534" t="s">
        <v>158</v>
      </c>
      <c r="C8" s="1081"/>
      <c r="D8" s="1082"/>
      <c r="E8" s="1082"/>
      <c r="F8" s="1082"/>
      <c r="G8" s="1082"/>
      <c r="H8" s="1084"/>
    </row>
    <row r="9" spans="1:8" ht="16.5">
      <c r="A9" s="1071"/>
      <c r="B9" s="534" t="s">
        <v>176</v>
      </c>
      <c r="C9" s="1082"/>
      <c r="D9" s="1082"/>
      <c r="E9" s="1082"/>
      <c r="F9" s="1082"/>
      <c r="G9" s="1082"/>
      <c r="H9" s="1084"/>
    </row>
    <row r="10" spans="1:8" ht="16.5">
      <c r="A10" s="1071"/>
      <c r="B10" s="534" t="s">
        <v>159</v>
      </c>
      <c r="C10" s="1081"/>
      <c r="D10" s="1082"/>
      <c r="E10" s="1082"/>
      <c r="F10" s="1082"/>
      <c r="G10" s="1082"/>
      <c r="H10" s="1084"/>
    </row>
    <row r="11" spans="1:8" ht="16.5">
      <c r="A11" s="1071"/>
      <c r="B11" s="534" t="s">
        <v>160</v>
      </c>
      <c r="C11" s="1081"/>
      <c r="D11" s="1082"/>
      <c r="E11" s="1082"/>
      <c r="F11" s="1083"/>
      <c r="G11" s="534" t="s">
        <v>161</v>
      </c>
      <c r="H11" s="548"/>
    </row>
    <row r="12" spans="1:8" ht="16.5">
      <c r="A12" s="1071"/>
      <c r="B12" s="534" t="s">
        <v>162</v>
      </c>
      <c r="C12" s="1081"/>
      <c r="D12" s="1082"/>
      <c r="E12" s="1083"/>
      <c r="F12" s="534" t="s">
        <v>163</v>
      </c>
      <c r="G12" s="1073"/>
      <c r="H12" s="1074"/>
    </row>
    <row r="13" spans="1:8" ht="16.5">
      <c r="A13" s="1071" t="s">
        <v>86</v>
      </c>
      <c r="B13" s="534" t="s">
        <v>164</v>
      </c>
      <c r="C13" s="1081"/>
      <c r="D13" s="1082"/>
      <c r="E13" s="1082"/>
      <c r="F13" s="1082"/>
      <c r="G13" s="1082"/>
      <c r="H13" s="1084"/>
    </row>
    <row r="14" spans="1:8" ht="16.5">
      <c r="A14" s="1071"/>
      <c r="B14" s="534" t="s">
        <v>165</v>
      </c>
      <c r="C14" s="1082"/>
      <c r="D14" s="1082"/>
      <c r="E14" s="1082"/>
      <c r="F14" s="1082"/>
      <c r="G14" s="1082"/>
      <c r="H14" s="1084"/>
    </row>
    <row r="15" spans="1:8" ht="16.5">
      <c r="A15" s="1071"/>
      <c r="B15" s="534" t="s">
        <v>162</v>
      </c>
      <c r="C15" s="1082"/>
      <c r="D15" s="1082"/>
      <c r="E15" s="1083"/>
      <c r="F15" s="534" t="s">
        <v>163</v>
      </c>
      <c r="G15" s="1075"/>
      <c r="H15" s="1097"/>
    </row>
    <row r="16" spans="1:8" ht="16.5">
      <c r="A16" s="1071"/>
      <c r="B16" s="534" t="s">
        <v>166</v>
      </c>
      <c r="C16" s="1075"/>
      <c r="D16" s="1077"/>
      <c r="E16" s="534" t="s">
        <v>167</v>
      </c>
      <c r="F16" s="1098"/>
      <c r="G16" s="1099"/>
      <c r="H16" s="1100"/>
    </row>
    <row r="17" spans="1:8" ht="16.5">
      <c r="A17" s="598">
        <v>5</v>
      </c>
      <c r="B17" s="1091" t="s">
        <v>168</v>
      </c>
      <c r="C17" s="1091"/>
      <c r="D17" s="1091"/>
      <c r="E17" s="1091"/>
      <c r="F17" s="1091"/>
      <c r="G17" s="1091"/>
      <c r="H17" s="1092"/>
    </row>
    <row r="18" spans="1:8" ht="16.5">
      <c r="A18" s="1086"/>
      <c r="B18" s="534" t="s">
        <v>169</v>
      </c>
      <c r="C18" s="1082"/>
      <c r="D18" s="1082"/>
      <c r="E18" s="1082"/>
      <c r="F18" s="1082"/>
      <c r="G18" s="1082"/>
      <c r="H18" s="1084"/>
    </row>
    <row r="19" spans="1:8" ht="16.5">
      <c r="A19" s="1086"/>
      <c r="B19" s="534" t="s">
        <v>165</v>
      </c>
      <c r="C19" s="1082"/>
      <c r="D19" s="1082"/>
      <c r="E19" s="1082"/>
      <c r="F19" s="1082"/>
      <c r="G19" s="1082"/>
      <c r="H19" s="1084"/>
    </row>
    <row r="20" spans="1:8" ht="16.5">
      <c r="A20" s="1086"/>
      <c r="B20" s="534" t="s">
        <v>170</v>
      </c>
      <c r="C20" s="1082"/>
      <c r="D20" s="1082"/>
      <c r="E20" s="1082"/>
      <c r="F20" s="1082"/>
      <c r="G20" s="1082"/>
      <c r="H20" s="1084"/>
    </row>
    <row r="21" spans="1:8" ht="16.5">
      <c r="A21" s="1086"/>
      <c r="B21" s="534" t="s">
        <v>158</v>
      </c>
      <c r="C21" s="1082"/>
      <c r="D21" s="1082"/>
      <c r="E21" s="1082"/>
      <c r="F21" s="1082"/>
      <c r="G21" s="1082"/>
      <c r="H21" s="1084"/>
    </row>
    <row r="22" spans="1:8" ht="16.5">
      <c r="A22" s="1086"/>
      <c r="B22" s="534" t="s">
        <v>176</v>
      </c>
      <c r="C22" s="1082"/>
      <c r="D22" s="1082"/>
      <c r="E22" s="1082"/>
      <c r="F22" s="1082"/>
      <c r="G22" s="1082"/>
      <c r="H22" s="1084"/>
    </row>
    <row r="23" spans="1:8" ht="16.5">
      <c r="A23" s="1086"/>
      <c r="B23" s="534" t="s">
        <v>159</v>
      </c>
      <c r="C23" s="1082"/>
      <c r="D23" s="1082"/>
      <c r="E23" s="1082"/>
      <c r="F23" s="1082"/>
      <c r="G23" s="1082"/>
      <c r="H23" s="1084"/>
    </row>
    <row r="24" spans="1:8" ht="16.5">
      <c r="A24" s="1086"/>
      <c r="B24" s="534" t="s">
        <v>160</v>
      </c>
      <c r="C24" s="1082"/>
      <c r="D24" s="1082"/>
      <c r="E24" s="1082"/>
      <c r="F24" s="1083"/>
      <c r="G24" s="534" t="s">
        <v>161</v>
      </c>
      <c r="H24" s="548"/>
    </row>
    <row r="25" spans="1:8" ht="16.5">
      <c r="A25" s="1086"/>
      <c r="B25" s="534" t="s">
        <v>162</v>
      </c>
      <c r="C25" s="1082"/>
      <c r="D25" s="1082"/>
      <c r="E25" s="1083"/>
      <c r="F25" s="534" t="s">
        <v>163</v>
      </c>
      <c r="G25" s="1075"/>
      <c r="H25" s="1097"/>
    </row>
    <row r="26" spans="1:8" ht="16.5">
      <c r="A26" s="598">
        <v>6</v>
      </c>
      <c r="B26" s="1091" t="s">
        <v>171</v>
      </c>
      <c r="C26" s="1091"/>
      <c r="D26" s="1091"/>
      <c r="E26" s="1091"/>
      <c r="F26" s="1091"/>
      <c r="G26" s="1091"/>
      <c r="H26" s="1092"/>
    </row>
    <row r="27" spans="1:8" ht="16.5">
      <c r="A27" s="1086"/>
      <c r="B27" s="534" t="s">
        <v>172</v>
      </c>
      <c r="C27" s="1081"/>
      <c r="D27" s="1082"/>
      <c r="E27" s="1082"/>
      <c r="F27" s="1082"/>
      <c r="G27" s="1082"/>
      <c r="H27" s="1084"/>
    </row>
    <row r="28" spans="1:8" ht="16.5">
      <c r="A28" s="1086"/>
      <c r="B28" s="534" t="s">
        <v>165</v>
      </c>
      <c r="C28" s="1081"/>
      <c r="D28" s="1082"/>
      <c r="E28" s="1083"/>
      <c r="F28" s="1088" t="s">
        <v>173</v>
      </c>
      <c r="G28" s="1088"/>
      <c r="H28" s="584"/>
    </row>
    <row r="29" spans="1:8" ht="16.5">
      <c r="A29" s="1086"/>
      <c r="B29" s="688" t="s">
        <v>174</v>
      </c>
      <c r="C29" s="1096"/>
      <c r="D29" s="1096"/>
      <c r="E29" s="1096"/>
      <c r="F29" s="1096"/>
      <c r="G29" s="1096"/>
      <c r="H29" s="1096"/>
    </row>
    <row r="30" spans="1:8" ht="16.5">
      <c r="A30" s="1086"/>
      <c r="B30" s="534" t="s">
        <v>162</v>
      </c>
      <c r="C30" s="1081"/>
      <c r="D30" s="1082"/>
      <c r="E30" s="1083"/>
      <c r="F30" s="534" t="s">
        <v>163</v>
      </c>
      <c r="G30" s="1075"/>
      <c r="H30" s="1097"/>
    </row>
    <row r="31" spans="1:8" ht="17.25" thickBot="1">
      <c r="A31" s="1087"/>
      <c r="B31" s="535" t="s">
        <v>166</v>
      </c>
      <c r="C31" s="1089"/>
      <c r="D31" s="1090"/>
      <c r="E31" s="535" t="s">
        <v>175</v>
      </c>
      <c r="F31" s="1093"/>
      <c r="G31" s="1094"/>
      <c r="H31" s="1095"/>
    </row>
    <row r="32" ht="30" customHeight="1"/>
  </sheetData>
  <sheetProtection password="D2BB" sheet="1"/>
  <mergeCells count="43">
    <mergeCell ref="C27:H27"/>
    <mergeCell ref="C15:E15"/>
    <mergeCell ref="A18:A25"/>
    <mergeCell ref="B17:H17"/>
    <mergeCell ref="C16:D16"/>
    <mergeCell ref="C20:H20"/>
    <mergeCell ref="C21:H21"/>
    <mergeCell ref="C9:H9"/>
    <mergeCell ref="C10:H10"/>
    <mergeCell ref="G25:H25"/>
    <mergeCell ref="B26:H26"/>
    <mergeCell ref="C24:F24"/>
    <mergeCell ref="C25:E25"/>
    <mergeCell ref="C30:E30"/>
    <mergeCell ref="C14:H14"/>
    <mergeCell ref="C28:E28"/>
    <mergeCell ref="C11:F11"/>
    <mergeCell ref="G15:H15"/>
    <mergeCell ref="C13:H13"/>
    <mergeCell ref="G30:H30"/>
    <mergeCell ref="C18:H18"/>
    <mergeCell ref="C22:H22"/>
    <mergeCell ref="F16:H16"/>
    <mergeCell ref="C8:H8"/>
    <mergeCell ref="G6:H6"/>
    <mergeCell ref="A27:A31"/>
    <mergeCell ref="F28:G28"/>
    <mergeCell ref="C19:H19"/>
    <mergeCell ref="C23:H23"/>
    <mergeCell ref="C31:D31"/>
    <mergeCell ref="B7:H7"/>
    <mergeCell ref="F31:H31"/>
    <mergeCell ref="C29:H29"/>
    <mergeCell ref="A1:H1"/>
    <mergeCell ref="A2:H2"/>
    <mergeCell ref="A13:A16"/>
    <mergeCell ref="C4:H4"/>
    <mergeCell ref="A8:A12"/>
    <mergeCell ref="G12:H12"/>
    <mergeCell ref="C3:H3"/>
    <mergeCell ref="C6:E6"/>
    <mergeCell ref="C5:H5"/>
    <mergeCell ref="C12:E12"/>
  </mergeCells>
  <dataValidations count="1">
    <dataValidation type="list" allowBlank="1" showInputMessage="1" showErrorMessage="1" sqref="C6">
      <formula1>"Sponge Iron (SI), SI with SMS, SI with SMS+Others, Ferro Alloy, Ferro Chrome, MBF, SPU"</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1061"/>
  <sheetViews>
    <sheetView showGridLines="0" zoomScale="80" zoomScaleNormal="80" workbookViewId="0" topLeftCell="A1">
      <selection activeCell="I181" sqref="I181"/>
    </sheetView>
  </sheetViews>
  <sheetFormatPr defaultColWidth="0.13671875" defaultRowHeight="15"/>
  <cols>
    <col min="1" max="1" width="10.8515625" style="739" customWidth="1"/>
    <col min="2" max="2" width="54.00390625" style="740" customWidth="1"/>
    <col min="3" max="3" width="31.421875" style="740" customWidth="1"/>
    <col min="4" max="4" width="20.7109375" style="741" customWidth="1"/>
    <col min="5" max="5" width="15.8515625" style="741" customWidth="1"/>
    <col min="6" max="6" width="14.7109375" style="741" customWidth="1"/>
    <col min="7" max="7" width="16.28125" style="741" customWidth="1"/>
    <col min="8" max="8" width="18.57421875" style="741" customWidth="1"/>
    <col min="9" max="9" width="19.8515625" style="740" customWidth="1"/>
    <col min="10" max="10" width="27.57421875" style="742" customWidth="1"/>
    <col min="11" max="11" width="0" style="29" hidden="1" customWidth="1"/>
    <col min="12" max="12" width="0" style="30" hidden="1" customWidth="1"/>
    <col min="13" max="22" width="0" style="20" hidden="1" customWidth="1"/>
    <col min="23" max="255" width="8.8515625" style="20" hidden="1" customWidth="1"/>
    <col min="256" max="16384" width="0.13671875" style="20" customWidth="1"/>
  </cols>
  <sheetData>
    <row r="1" spans="1:10" s="29" customFormat="1" ht="31.5">
      <c r="A1" s="1107" t="s">
        <v>2353</v>
      </c>
      <c r="B1" s="1107"/>
      <c r="C1" s="1107"/>
      <c r="D1" s="1107"/>
      <c r="E1" s="1107"/>
      <c r="F1" s="1107"/>
      <c r="G1" s="1107"/>
      <c r="H1" s="1107"/>
      <c r="I1" s="1107"/>
      <c r="J1" s="1107"/>
    </row>
    <row r="2" spans="1:10" s="29" customFormat="1" ht="21">
      <c r="A2" s="1104" t="str">
        <f>'General Information'!A2:H2</f>
        <v>Iron &amp; Steel (Sponge Iron)</v>
      </c>
      <c r="B2" s="1105"/>
      <c r="C2" s="1105"/>
      <c r="D2" s="1105"/>
      <c r="E2" s="1105"/>
      <c r="F2" s="1105"/>
      <c r="G2" s="1105"/>
      <c r="H2" s="1105"/>
      <c r="I2" s="1105"/>
      <c r="J2" s="1106"/>
    </row>
    <row r="3" spans="1:10" s="29" customFormat="1" ht="30" customHeight="1">
      <c r="A3" s="1108" t="str">
        <f>CONCATENATE('General Information'!B3,H2)</f>
        <v>Name of the Unit</v>
      </c>
      <c r="B3" s="1109"/>
      <c r="C3" s="1115">
        <f>'General Information'!C3</f>
        <v>0</v>
      </c>
      <c r="D3" s="1116"/>
      <c r="E3" s="1116"/>
      <c r="F3" s="1116"/>
      <c r="G3" s="1116"/>
      <c r="H3" s="1116"/>
      <c r="I3" s="1116"/>
      <c r="J3" s="1117"/>
    </row>
    <row r="4" spans="1:10" s="119" customFormat="1" ht="57">
      <c r="A4" s="206" t="s">
        <v>0</v>
      </c>
      <c r="B4" s="205" t="s">
        <v>1</v>
      </c>
      <c r="C4" s="205"/>
      <c r="D4" s="205" t="s">
        <v>2</v>
      </c>
      <c r="E4" s="729" t="s">
        <v>2224</v>
      </c>
      <c r="F4" s="729" t="s">
        <v>2225</v>
      </c>
      <c r="G4" s="729" t="s">
        <v>2226</v>
      </c>
      <c r="H4" s="729" t="s">
        <v>2227</v>
      </c>
      <c r="I4" s="729" t="s">
        <v>2228</v>
      </c>
      <c r="J4" s="729" t="s">
        <v>477</v>
      </c>
    </row>
    <row r="5" spans="1:12" ht="14.25">
      <c r="A5" s="730" t="s">
        <v>5</v>
      </c>
      <c r="B5" s="731" t="s">
        <v>4</v>
      </c>
      <c r="C5" s="1012"/>
      <c r="D5" s="1013"/>
      <c r="E5" s="565" t="s">
        <v>2385</v>
      </c>
      <c r="F5" s="565" t="s">
        <v>2386</v>
      </c>
      <c r="G5" s="565" t="s">
        <v>2387</v>
      </c>
      <c r="H5" s="565"/>
      <c r="I5" s="565" t="s">
        <v>2388</v>
      </c>
      <c r="J5" s="1014"/>
      <c r="K5" s="20"/>
      <c r="L5" s="20"/>
    </row>
    <row r="6" spans="1:12" ht="14.25">
      <c r="A6" s="732" t="s">
        <v>48</v>
      </c>
      <c r="B6" s="733" t="s">
        <v>272</v>
      </c>
      <c r="C6" s="733"/>
      <c r="D6" s="1015"/>
      <c r="E6" s="734"/>
      <c r="F6" s="734"/>
      <c r="G6" s="734"/>
      <c r="H6" s="565"/>
      <c r="I6" s="735"/>
      <c r="J6" s="92"/>
      <c r="K6" s="20"/>
      <c r="L6" s="20"/>
    </row>
    <row r="7" spans="1:12" ht="15">
      <c r="A7" s="542" t="s">
        <v>378</v>
      </c>
      <c r="B7" s="260" t="s">
        <v>273</v>
      </c>
      <c r="C7" s="260" t="s">
        <v>92</v>
      </c>
      <c r="D7" s="736" t="s">
        <v>57</v>
      </c>
      <c r="E7" s="126">
        <v>0</v>
      </c>
      <c r="F7" s="126">
        <v>0</v>
      </c>
      <c r="G7" s="126">
        <v>0</v>
      </c>
      <c r="H7" s="441">
        <f aca="true" t="shared" si="0" ref="H7:H16">AVERAGEA(E7:G7)</f>
        <v>0</v>
      </c>
      <c r="I7" s="126">
        <v>0</v>
      </c>
      <c r="J7" s="45"/>
      <c r="K7" s="20"/>
      <c r="L7" s="20"/>
    </row>
    <row r="8" spans="1:12" ht="15">
      <c r="A8" s="542" t="s">
        <v>379</v>
      </c>
      <c r="B8" s="260" t="s">
        <v>274</v>
      </c>
      <c r="C8" s="260" t="s">
        <v>184</v>
      </c>
      <c r="D8" s="736" t="s">
        <v>57</v>
      </c>
      <c r="E8" s="126">
        <v>0</v>
      </c>
      <c r="F8" s="126">
        <v>0</v>
      </c>
      <c r="G8" s="126">
        <v>0</v>
      </c>
      <c r="H8" s="441">
        <f t="shared" si="0"/>
        <v>0</v>
      </c>
      <c r="I8" s="126">
        <v>0</v>
      </c>
      <c r="J8" s="45"/>
      <c r="K8" s="20"/>
      <c r="L8" s="20"/>
    </row>
    <row r="9" spans="1:12" ht="15">
      <c r="A9" s="542" t="s">
        <v>380</v>
      </c>
      <c r="B9" s="260" t="s">
        <v>221</v>
      </c>
      <c r="C9" s="260" t="s">
        <v>184</v>
      </c>
      <c r="D9" s="737" t="s">
        <v>57</v>
      </c>
      <c r="E9" s="126">
        <v>0</v>
      </c>
      <c r="F9" s="126">
        <v>0</v>
      </c>
      <c r="G9" s="126">
        <v>0</v>
      </c>
      <c r="H9" s="441">
        <f t="shared" si="0"/>
        <v>0</v>
      </c>
      <c r="I9" s="126">
        <v>0</v>
      </c>
      <c r="J9" s="45"/>
      <c r="K9" s="20"/>
      <c r="L9" s="20"/>
    </row>
    <row r="10" spans="1:12" ht="15">
      <c r="A10" s="542" t="s">
        <v>381</v>
      </c>
      <c r="B10" s="260" t="s">
        <v>222</v>
      </c>
      <c r="C10" s="260" t="s">
        <v>184</v>
      </c>
      <c r="D10" s="737" t="s">
        <v>57</v>
      </c>
      <c r="E10" s="126">
        <v>0</v>
      </c>
      <c r="F10" s="126">
        <v>0</v>
      </c>
      <c r="G10" s="126">
        <v>0</v>
      </c>
      <c r="H10" s="441">
        <f t="shared" si="0"/>
        <v>0</v>
      </c>
      <c r="I10" s="126">
        <v>0</v>
      </c>
      <c r="J10" s="45"/>
      <c r="K10" s="20"/>
      <c r="L10" s="20"/>
    </row>
    <row r="11" spans="1:12" ht="15">
      <c r="A11" s="542" t="s">
        <v>382</v>
      </c>
      <c r="B11" s="260" t="s">
        <v>364</v>
      </c>
      <c r="C11" s="260" t="s">
        <v>75</v>
      </c>
      <c r="D11" s="737" t="s">
        <v>57</v>
      </c>
      <c r="E11" s="126">
        <v>0</v>
      </c>
      <c r="F11" s="126">
        <v>0</v>
      </c>
      <c r="G11" s="126">
        <v>0</v>
      </c>
      <c r="H11" s="441">
        <f t="shared" si="0"/>
        <v>0</v>
      </c>
      <c r="I11" s="126">
        <v>0</v>
      </c>
      <c r="J11" s="45"/>
      <c r="K11" s="20"/>
      <c r="L11" s="20"/>
    </row>
    <row r="12" spans="1:12" ht="15">
      <c r="A12" s="542" t="s">
        <v>383</v>
      </c>
      <c r="B12" s="260" t="s">
        <v>363</v>
      </c>
      <c r="C12" s="260" t="s">
        <v>75</v>
      </c>
      <c r="D12" s="737" t="s">
        <v>57</v>
      </c>
      <c r="E12" s="126">
        <v>0</v>
      </c>
      <c r="F12" s="126">
        <v>0</v>
      </c>
      <c r="G12" s="126">
        <v>0</v>
      </c>
      <c r="H12" s="441">
        <f t="shared" si="0"/>
        <v>0</v>
      </c>
      <c r="I12" s="126">
        <v>0</v>
      </c>
      <c r="J12" s="45"/>
      <c r="K12" s="20"/>
      <c r="L12" s="20"/>
    </row>
    <row r="13" spans="1:12" ht="15">
      <c r="A13" s="542" t="s">
        <v>384</v>
      </c>
      <c r="B13" s="260" t="s">
        <v>218</v>
      </c>
      <c r="C13" s="260"/>
      <c r="D13" s="737" t="s">
        <v>242</v>
      </c>
      <c r="E13" s="126">
        <v>0</v>
      </c>
      <c r="F13" s="126">
        <v>0</v>
      </c>
      <c r="G13" s="126">
        <v>0</v>
      </c>
      <c r="H13" s="441">
        <f t="shared" si="0"/>
        <v>0</v>
      </c>
      <c r="I13" s="126">
        <v>0</v>
      </c>
      <c r="J13" s="45"/>
      <c r="K13" s="20"/>
      <c r="L13" s="20"/>
    </row>
    <row r="14" spans="1:12" ht="15">
      <c r="A14" s="542" t="s">
        <v>385</v>
      </c>
      <c r="B14" s="260" t="s">
        <v>1246</v>
      </c>
      <c r="C14" s="260"/>
      <c r="D14" s="737" t="s">
        <v>219</v>
      </c>
      <c r="E14" s="193"/>
      <c r="F14" s="193"/>
      <c r="G14" s="193"/>
      <c r="H14" s="441">
        <f>_xlfn.IFERROR(_xlfn.AVERAGEIF(E14:G14,"&gt;0",E14:G14),0)</f>
        <v>0</v>
      </c>
      <c r="I14" s="193"/>
      <c r="J14" s="45"/>
      <c r="K14" s="20"/>
      <c r="L14" s="20"/>
    </row>
    <row r="15" spans="1:12" ht="15">
      <c r="A15" s="542" t="s">
        <v>386</v>
      </c>
      <c r="B15" s="260" t="s">
        <v>729</v>
      </c>
      <c r="C15" s="260" t="s">
        <v>75</v>
      </c>
      <c r="D15" s="736" t="s">
        <v>109</v>
      </c>
      <c r="E15" s="126">
        <v>0</v>
      </c>
      <c r="F15" s="126">
        <v>0</v>
      </c>
      <c r="G15" s="126">
        <v>0</v>
      </c>
      <c r="H15" s="441">
        <f t="shared" si="0"/>
        <v>0</v>
      </c>
      <c r="I15" s="126">
        <v>0</v>
      </c>
      <c r="J15" s="45"/>
      <c r="K15" s="20"/>
      <c r="L15" s="20"/>
    </row>
    <row r="16" spans="1:12" ht="15">
      <c r="A16" s="542" t="s">
        <v>836</v>
      </c>
      <c r="B16" s="260" t="s">
        <v>730</v>
      </c>
      <c r="C16" s="260" t="s">
        <v>75</v>
      </c>
      <c r="D16" s="736" t="s">
        <v>731</v>
      </c>
      <c r="E16" s="126">
        <v>0</v>
      </c>
      <c r="F16" s="126">
        <v>0</v>
      </c>
      <c r="G16" s="126">
        <v>0</v>
      </c>
      <c r="H16" s="441">
        <f t="shared" si="0"/>
        <v>0</v>
      </c>
      <c r="I16" s="126">
        <v>0</v>
      </c>
      <c r="J16" s="45"/>
      <c r="K16" s="20"/>
      <c r="L16" s="20"/>
    </row>
    <row r="17" spans="1:12" ht="15">
      <c r="A17" s="542" t="s">
        <v>837</v>
      </c>
      <c r="B17" s="260" t="s">
        <v>926</v>
      </c>
      <c r="C17" s="260" t="s">
        <v>75</v>
      </c>
      <c r="D17" s="736" t="s">
        <v>849</v>
      </c>
      <c r="E17" s="193"/>
      <c r="F17" s="193"/>
      <c r="G17" s="193"/>
      <c r="H17" s="441">
        <f>_xlfn.IFERROR(_xlfn.AVERAGEIF(E17:G17,"&gt;0",E17:G17),0)</f>
        <v>0</v>
      </c>
      <c r="I17" s="193"/>
      <c r="J17" s="45"/>
      <c r="K17" s="20"/>
      <c r="L17" s="20"/>
    </row>
    <row r="18" spans="1:12" ht="15">
      <c r="A18" s="441" t="s">
        <v>846</v>
      </c>
      <c r="B18" s="442" t="s">
        <v>405</v>
      </c>
      <c r="C18" s="441" t="s">
        <v>1247</v>
      </c>
      <c r="D18" s="441" t="s">
        <v>408</v>
      </c>
      <c r="E18" s="441">
        <f>_xlfn.IFERROR(E15*10^6/E8,0)</f>
        <v>0</v>
      </c>
      <c r="F18" s="441">
        <f>_xlfn.IFERROR(F15*10^6/F8,0)</f>
        <v>0</v>
      </c>
      <c r="G18" s="441">
        <f>_xlfn.IFERROR(G15*10^6/G8,0)</f>
        <v>0</v>
      </c>
      <c r="H18" s="441">
        <f>_xlfn.IFERROR(H15*10^6/H8,0)</f>
        <v>0</v>
      </c>
      <c r="I18" s="441">
        <f>_xlfn.IFERROR(I15*10^6/I8,0)</f>
        <v>0</v>
      </c>
      <c r="J18" s="441"/>
      <c r="K18" s="20"/>
      <c r="L18" s="20"/>
    </row>
    <row r="19" spans="1:12" ht="15">
      <c r="A19" s="441" t="s">
        <v>847</v>
      </c>
      <c r="B19" s="442" t="s">
        <v>406</v>
      </c>
      <c r="C19" s="441" t="s">
        <v>1432</v>
      </c>
      <c r="D19" s="441" t="s">
        <v>407</v>
      </c>
      <c r="E19" s="441">
        <f>_xlfn.IFERROR(E16*10^5/E8,0)</f>
        <v>0</v>
      </c>
      <c r="F19" s="441">
        <f>_xlfn.IFERROR(F16*10^5/F8,0)</f>
        <v>0</v>
      </c>
      <c r="G19" s="441">
        <f>_xlfn.IFERROR(G16*10^5/G8,0)</f>
        <v>0</v>
      </c>
      <c r="H19" s="441">
        <f>_xlfn.IFERROR(H16*10^5/H8,0)</f>
        <v>0</v>
      </c>
      <c r="I19" s="441">
        <f>_xlfn.IFERROR(I16*10^5/I8,0)</f>
        <v>0</v>
      </c>
      <c r="J19" s="441"/>
      <c r="K19" s="20"/>
      <c r="L19" s="20"/>
    </row>
    <row r="20" spans="1:12" ht="15">
      <c r="A20" s="441" t="s">
        <v>848</v>
      </c>
      <c r="B20" s="442" t="s">
        <v>275</v>
      </c>
      <c r="C20" s="441" t="s">
        <v>1248</v>
      </c>
      <c r="D20" s="441" t="s">
        <v>3</v>
      </c>
      <c r="E20" s="441">
        <f>_xlfn.IFERROR(E8*100/E7,0)</f>
        <v>0</v>
      </c>
      <c r="F20" s="441">
        <f>_xlfn.IFERROR(F8*100/F7,0)</f>
        <v>0</v>
      </c>
      <c r="G20" s="441">
        <f>_xlfn.IFERROR(G8*100/G7,0)</f>
        <v>0</v>
      </c>
      <c r="H20" s="441">
        <f>_xlfn.IFERROR(H8*100/H7,0)</f>
        <v>0</v>
      </c>
      <c r="I20" s="441">
        <f>_xlfn.IFERROR(I8*100/I7,0)</f>
        <v>0</v>
      </c>
      <c r="J20" s="441"/>
      <c r="K20" s="20"/>
      <c r="L20" s="20"/>
    </row>
    <row r="21" spans="1:10" s="119" customFormat="1" ht="14.25">
      <c r="A21" s="206" t="s">
        <v>49</v>
      </c>
      <c r="B21" s="205" t="s">
        <v>445</v>
      </c>
      <c r="C21" s="205"/>
      <c r="D21" s="205"/>
      <c r="E21" s="205"/>
      <c r="F21" s="205"/>
      <c r="G21" s="205"/>
      <c r="H21" s="738"/>
      <c r="I21" s="738"/>
      <c r="J21" s="729"/>
    </row>
    <row r="22" spans="1:12" ht="15">
      <c r="A22" s="542" t="s">
        <v>387</v>
      </c>
      <c r="B22" s="260" t="s">
        <v>237</v>
      </c>
      <c r="C22" s="260" t="s">
        <v>184</v>
      </c>
      <c r="D22" s="737" t="s">
        <v>57</v>
      </c>
      <c r="E22" s="126">
        <v>0</v>
      </c>
      <c r="F22" s="126">
        <v>0</v>
      </c>
      <c r="G22" s="126">
        <v>0</v>
      </c>
      <c r="H22" s="441">
        <f aca="true" t="shared" si="1" ref="H22:H27">AVERAGEA(E22:G22)</f>
        <v>0</v>
      </c>
      <c r="I22" s="126">
        <v>0</v>
      </c>
      <c r="J22" s="45"/>
      <c r="K22" s="20"/>
      <c r="L22" s="20"/>
    </row>
    <row r="23" spans="1:12" ht="15">
      <c r="A23" s="542" t="s">
        <v>388</v>
      </c>
      <c r="B23" s="260" t="s">
        <v>190</v>
      </c>
      <c r="C23" s="260" t="s">
        <v>184</v>
      </c>
      <c r="D23" s="737" t="s">
        <v>57</v>
      </c>
      <c r="E23" s="126">
        <v>0</v>
      </c>
      <c r="F23" s="126">
        <v>0</v>
      </c>
      <c r="G23" s="126">
        <v>0</v>
      </c>
      <c r="H23" s="441">
        <f t="shared" si="1"/>
        <v>0</v>
      </c>
      <c r="I23" s="126">
        <v>0</v>
      </c>
      <c r="J23" s="45"/>
      <c r="K23" s="20"/>
      <c r="L23" s="20"/>
    </row>
    <row r="24" spans="1:12" ht="15">
      <c r="A24" s="542" t="s">
        <v>389</v>
      </c>
      <c r="B24" s="260" t="s">
        <v>191</v>
      </c>
      <c r="C24" s="260" t="s">
        <v>184</v>
      </c>
      <c r="D24" s="737" t="s">
        <v>57</v>
      </c>
      <c r="E24" s="126">
        <v>0</v>
      </c>
      <c r="F24" s="126">
        <v>0</v>
      </c>
      <c r="G24" s="126">
        <v>0</v>
      </c>
      <c r="H24" s="441">
        <f t="shared" si="1"/>
        <v>0</v>
      </c>
      <c r="I24" s="126">
        <v>0</v>
      </c>
      <c r="J24" s="45"/>
      <c r="K24" s="20"/>
      <c r="L24" s="20"/>
    </row>
    <row r="25" spans="1:12" ht="15">
      <c r="A25" s="542" t="s">
        <v>390</v>
      </c>
      <c r="B25" s="260" t="s">
        <v>200</v>
      </c>
      <c r="C25" s="260" t="s">
        <v>75</v>
      </c>
      <c r="D25" s="737" t="s">
        <v>125</v>
      </c>
      <c r="E25" s="193"/>
      <c r="F25" s="193"/>
      <c r="G25" s="193"/>
      <c r="H25" s="441">
        <f>_xlfn.IFERROR(_xlfn.AVERAGEIF(E25:G25,"&gt;0",E25:G25),0)</f>
        <v>0</v>
      </c>
      <c r="I25" s="193"/>
      <c r="J25" s="45"/>
      <c r="K25" s="20"/>
      <c r="L25" s="20"/>
    </row>
    <row r="26" spans="1:12" ht="15">
      <c r="A26" s="542" t="s">
        <v>391</v>
      </c>
      <c r="B26" s="260" t="s">
        <v>362</v>
      </c>
      <c r="C26" s="260" t="s">
        <v>75</v>
      </c>
      <c r="D26" s="737" t="s">
        <v>57</v>
      </c>
      <c r="E26" s="126">
        <v>0</v>
      </c>
      <c r="F26" s="126">
        <v>0</v>
      </c>
      <c r="G26" s="126">
        <v>0</v>
      </c>
      <c r="H26" s="441">
        <f t="shared" si="1"/>
        <v>0</v>
      </c>
      <c r="I26" s="126">
        <v>0</v>
      </c>
      <c r="J26" s="45"/>
      <c r="K26" s="20"/>
      <c r="L26" s="20"/>
    </row>
    <row r="27" spans="1:12" ht="15">
      <c r="A27" s="542" t="s">
        <v>392</v>
      </c>
      <c r="B27" s="260" t="s">
        <v>361</v>
      </c>
      <c r="C27" s="260" t="s">
        <v>75</v>
      </c>
      <c r="D27" s="737" t="s">
        <v>57</v>
      </c>
      <c r="E27" s="126">
        <v>0</v>
      </c>
      <c r="F27" s="126">
        <v>0</v>
      </c>
      <c r="G27" s="126">
        <v>0</v>
      </c>
      <c r="H27" s="441">
        <f t="shared" si="1"/>
        <v>0</v>
      </c>
      <c r="I27" s="126">
        <v>0</v>
      </c>
      <c r="J27" s="45"/>
      <c r="K27" s="20"/>
      <c r="L27" s="20"/>
    </row>
    <row r="28" ht="14.25">
      <c r="I28" s="741"/>
    </row>
    <row r="29" spans="1:10" s="119" customFormat="1" ht="14.25">
      <c r="A29" s="206" t="s">
        <v>50</v>
      </c>
      <c r="B29" s="205" t="s">
        <v>446</v>
      </c>
      <c r="C29" s="205"/>
      <c r="D29" s="205"/>
      <c r="E29" s="205"/>
      <c r="F29" s="205"/>
      <c r="G29" s="205"/>
      <c r="H29" s="738"/>
      <c r="I29" s="205"/>
      <c r="J29" s="729"/>
    </row>
    <row r="30" spans="1:12" ht="15">
      <c r="A30" s="542" t="s">
        <v>393</v>
      </c>
      <c r="B30" s="260" t="s">
        <v>447</v>
      </c>
      <c r="C30" s="260" t="s">
        <v>184</v>
      </c>
      <c r="D30" s="737" t="s">
        <v>57</v>
      </c>
      <c r="E30" s="126">
        <v>0</v>
      </c>
      <c r="F30" s="126">
        <v>0</v>
      </c>
      <c r="G30" s="126">
        <v>0</v>
      </c>
      <c r="H30" s="441">
        <f>AVERAGEA(E30:G30)</f>
        <v>0</v>
      </c>
      <c r="I30" s="126">
        <v>0</v>
      </c>
      <c r="J30" s="45"/>
      <c r="K30" s="20"/>
      <c r="L30" s="20"/>
    </row>
    <row r="31" spans="1:12" ht="15">
      <c r="A31" s="542" t="s">
        <v>394</v>
      </c>
      <c r="B31" s="260" t="s">
        <v>448</v>
      </c>
      <c r="C31" s="260" t="s">
        <v>184</v>
      </c>
      <c r="D31" s="737" t="s">
        <v>57</v>
      </c>
      <c r="E31" s="126">
        <v>0</v>
      </c>
      <c r="F31" s="126">
        <v>0</v>
      </c>
      <c r="G31" s="126">
        <v>0</v>
      </c>
      <c r="H31" s="441">
        <f>AVERAGEA(E31:G31)</f>
        <v>0</v>
      </c>
      <c r="I31" s="126">
        <v>0</v>
      </c>
      <c r="J31" s="45"/>
      <c r="K31" s="20"/>
      <c r="L31" s="20"/>
    </row>
    <row r="32" spans="1:12" ht="15">
      <c r="A32" s="542" t="s">
        <v>395</v>
      </c>
      <c r="B32" s="260" t="s">
        <v>449</v>
      </c>
      <c r="C32" s="260" t="s">
        <v>184</v>
      </c>
      <c r="D32" s="737" t="s">
        <v>57</v>
      </c>
      <c r="E32" s="126">
        <v>0</v>
      </c>
      <c r="F32" s="126">
        <v>0</v>
      </c>
      <c r="G32" s="126">
        <v>0</v>
      </c>
      <c r="H32" s="441">
        <f>AVERAGEA(E32:G32)</f>
        <v>0</v>
      </c>
      <c r="I32" s="126">
        <v>0</v>
      </c>
      <c r="J32" s="45"/>
      <c r="K32" s="20"/>
      <c r="L32" s="20"/>
    </row>
    <row r="33" spans="1:12" ht="15">
      <c r="A33" s="542" t="s">
        <v>396</v>
      </c>
      <c r="B33" s="260" t="s">
        <v>450</v>
      </c>
      <c r="C33" s="260" t="s">
        <v>75</v>
      </c>
      <c r="D33" s="737" t="s">
        <v>125</v>
      </c>
      <c r="E33" s="193"/>
      <c r="F33" s="193"/>
      <c r="G33" s="193"/>
      <c r="H33" s="441">
        <f>_xlfn.IFERROR(_xlfn.AVERAGEIF(E33:G33,"&gt;0",E33:G33),0)</f>
        <v>0</v>
      </c>
      <c r="I33" s="193"/>
      <c r="J33" s="45"/>
      <c r="K33" s="20"/>
      <c r="L33" s="20"/>
    </row>
    <row r="34" spans="1:12" ht="15">
      <c r="A34" s="542" t="s">
        <v>397</v>
      </c>
      <c r="B34" s="260" t="s">
        <v>452</v>
      </c>
      <c r="C34" s="260" t="s">
        <v>75</v>
      </c>
      <c r="D34" s="737" t="s">
        <v>57</v>
      </c>
      <c r="E34" s="126">
        <v>0</v>
      </c>
      <c r="F34" s="126">
        <v>0</v>
      </c>
      <c r="G34" s="126">
        <v>0</v>
      </c>
      <c r="H34" s="441">
        <f>AVERAGEA(E34:G34)</f>
        <v>0</v>
      </c>
      <c r="I34" s="126">
        <v>0</v>
      </c>
      <c r="J34" s="45"/>
      <c r="K34" s="20"/>
      <c r="L34" s="20"/>
    </row>
    <row r="35" spans="1:12" ht="15">
      <c r="A35" s="542" t="s">
        <v>398</v>
      </c>
      <c r="B35" s="260" t="s">
        <v>451</v>
      </c>
      <c r="C35" s="260" t="s">
        <v>75</v>
      </c>
      <c r="D35" s="737" t="s">
        <v>57</v>
      </c>
      <c r="E35" s="126">
        <v>0</v>
      </c>
      <c r="F35" s="126">
        <v>0</v>
      </c>
      <c r="G35" s="126">
        <v>0</v>
      </c>
      <c r="H35" s="441">
        <f>AVERAGEA(E35:G35)</f>
        <v>0</v>
      </c>
      <c r="I35" s="126">
        <v>0</v>
      </c>
      <c r="J35" s="45"/>
      <c r="K35" s="20"/>
      <c r="L35" s="20"/>
    </row>
    <row r="36" spans="1:12" ht="14.25">
      <c r="A36" s="690"/>
      <c r="B36" s="45"/>
      <c r="C36" s="45"/>
      <c r="D36" s="270"/>
      <c r="E36" s="270"/>
      <c r="F36" s="270"/>
      <c r="G36" s="270"/>
      <c r="H36" s="270"/>
      <c r="I36" s="270"/>
      <c r="J36" s="45"/>
      <c r="K36" s="20"/>
      <c r="L36" s="20"/>
    </row>
    <row r="37" spans="1:10" s="119" customFormat="1" ht="14.25">
      <c r="A37" s="206" t="s">
        <v>58</v>
      </c>
      <c r="B37" s="205" t="s">
        <v>819</v>
      </c>
      <c r="C37" s="205"/>
      <c r="D37" s="205"/>
      <c r="E37" s="205"/>
      <c r="F37" s="205"/>
      <c r="G37" s="205"/>
      <c r="H37" s="738"/>
      <c r="I37" s="205"/>
      <c r="J37" s="729"/>
    </row>
    <row r="38" spans="1:12" ht="15">
      <c r="A38" s="542" t="s">
        <v>399</v>
      </c>
      <c r="B38" s="260" t="s">
        <v>273</v>
      </c>
      <c r="C38" s="260" t="s">
        <v>92</v>
      </c>
      <c r="D38" s="736" t="s">
        <v>57</v>
      </c>
      <c r="E38" s="126">
        <v>0</v>
      </c>
      <c r="F38" s="126">
        <v>0</v>
      </c>
      <c r="G38" s="126">
        <v>0</v>
      </c>
      <c r="H38" s="441">
        <f aca="true" t="shared" si="2" ref="H38:H45">AVERAGEA(E38:G38)</f>
        <v>0</v>
      </c>
      <c r="I38" s="126">
        <v>0</v>
      </c>
      <c r="J38" s="45"/>
      <c r="K38" s="20"/>
      <c r="L38" s="20"/>
    </row>
    <row r="39" spans="1:12" ht="15">
      <c r="A39" s="542" t="s">
        <v>400</v>
      </c>
      <c r="B39" s="260" t="s">
        <v>274</v>
      </c>
      <c r="C39" s="260" t="s">
        <v>184</v>
      </c>
      <c r="D39" s="736" t="s">
        <v>57</v>
      </c>
      <c r="E39" s="126">
        <v>0</v>
      </c>
      <c r="F39" s="126">
        <v>0</v>
      </c>
      <c r="G39" s="126">
        <v>0</v>
      </c>
      <c r="H39" s="441">
        <f t="shared" si="2"/>
        <v>0</v>
      </c>
      <c r="I39" s="126">
        <v>0</v>
      </c>
      <c r="J39" s="45"/>
      <c r="K39" s="20"/>
      <c r="L39" s="20"/>
    </row>
    <row r="40" spans="1:12" ht="15">
      <c r="A40" s="542" t="s">
        <v>401</v>
      </c>
      <c r="B40" s="260" t="s">
        <v>277</v>
      </c>
      <c r="C40" s="260" t="s">
        <v>75</v>
      </c>
      <c r="D40" s="737" t="s">
        <v>57</v>
      </c>
      <c r="E40" s="126">
        <v>0</v>
      </c>
      <c r="F40" s="126">
        <v>0</v>
      </c>
      <c r="G40" s="126">
        <v>0</v>
      </c>
      <c r="H40" s="441">
        <f t="shared" si="2"/>
        <v>0</v>
      </c>
      <c r="I40" s="126">
        <v>0</v>
      </c>
      <c r="J40" s="45"/>
      <c r="K40" s="20"/>
      <c r="L40" s="20"/>
    </row>
    <row r="41" spans="1:12" ht="15">
      <c r="A41" s="542" t="s">
        <v>402</v>
      </c>
      <c r="B41" s="260" t="s">
        <v>276</v>
      </c>
      <c r="C41" s="260" t="s">
        <v>75</v>
      </c>
      <c r="D41" s="737" t="s">
        <v>57</v>
      </c>
      <c r="E41" s="126">
        <v>0</v>
      </c>
      <c r="F41" s="126">
        <v>0</v>
      </c>
      <c r="G41" s="126">
        <v>0</v>
      </c>
      <c r="H41" s="441">
        <f t="shared" si="2"/>
        <v>0</v>
      </c>
      <c r="I41" s="126">
        <v>0</v>
      </c>
      <c r="J41" s="45"/>
      <c r="K41" s="20"/>
      <c r="L41" s="20"/>
    </row>
    <row r="42" spans="1:12" ht="15">
      <c r="A42" s="542" t="s">
        <v>403</v>
      </c>
      <c r="B42" s="260" t="s">
        <v>729</v>
      </c>
      <c r="C42" s="260" t="s">
        <v>75</v>
      </c>
      <c r="D42" s="736" t="s">
        <v>109</v>
      </c>
      <c r="E42" s="126">
        <v>0</v>
      </c>
      <c r="F42" s="126">
        <v>0</v>
      </c>
      <c r="G42" s="126">
        <v>0</v>
      </c>
      <c r="H42" s="441">
        <f>AVERAGEA(E42:G42)</f>
        <v>0</v>
      </c>
      <c r="I42" s="126">
        <v>0</v>
      </c>
      <c r="J42" s="45"/>
      <c r="K42" s="20"/>
      <c r="L42" s="20"/>
    </row>
    <row r="43" spans="1:12" ht="15">
      <c r="A43" s="542" t="s">
        <v>404</v>
      </c>
      <c r="B43" s="260" t="s">
        <v>730</v>
      </c>
      <c r="C43" s="260" t="s">
        <v>75</v>
      </c>
      <c r="D43" s="736" t="s">
        <v>731</v>
      </c>
      <c r="E43" s="126">
        <v>0</v>
      </c>
      <c r="F43" s="126">
        <v>0</v>
      </c>
      <c r="G43" s="126">
        <v>0</v>
      </c>
      <c r="H43" s="441">
        <f t="shared" si="2"/>
        <v>0</v>
      </c>
      <c r="I43" s="126">
        <v>0</v>
      </c>
      <c r="J43" s="45"/>
      <c r="K43" s="20"/>
      <c r="L43" s="20"/>
    </row>
    <row r="44" spans="1:12" ht="15">
      <c r="A44" s="542" t="s">
        <v>409</v>
      </c>
      <c r="B44" s="260" t="s">
        <v>817</v>
      </c>
      <c r="C44" s="260" t="s">
        <v>184</v>
      </c>
      <c r="D44" s="737" t="s">
        <v>57</v>
      </c>
      <c r="E44" s="126">
        <v>0</v>
      </c>
      <c r="F44" s="126">
        <v>0</v>
      </c>
      <c r="G44" s="126">
        <v>0</v>
      </c>
      <c r="H44" s="441">
        <f t="shared" si="2"/>
        <v>0</v>
      </c>
      <c r="I44" s="126">
        <v>0</v>
      </c>
      <c r="J44" s="45"/>
      <c r="K44" s="20"/>
      <c r="L44" s="20"/>
    </row>
    <row r="45" spans="1:12" ht="15">
      <c r="A45" s="542" t="s">
        <v>732</v>
      </c>
      <c r="B45" s="260" t="s">
        <v>818</v>
      </c>
      <c r="C45" s="260" t="s">
        <v>184</v>
      </c>
      <c r="D45" s="737" t="s">
        <v>57</v>
      </c>
      <c r="E45" s="126">
        <v>0</v>
      </c>
      <c r="F45" s="126">
        <v>0</v>
      </c>
      <c r="G45" s="126">
        <v>0</v>
      </c>
      <c r="H45" s="441">
        <f t="shared" si="2"/>
        <v>0</v>
      </c>
      <c r="I45" s="126">
        <v>0</v>
      </c>
      <c r="J45" s="45"/>
      <c r="K45" s="20"/>
      <c r="L45" s="20"/>
    </row>
    <row r="46" spans="1:12" ht="15">
      <c r="A46" s="441" t="s">
        <v>733</v>
      </c>
      <c r="B46" s="442" t="s">
        <v>405</v>
      </c>
      <c r="C46" s="441" t="s">
        <v>988</v>
      </c>
      <c r="D46" s="441" t="s">
        <v>408</v>
      </c>
      <c r="E46" s="441">
        <f>_xlfn.IFERROR(E42*10^6/E39,0)</f>
        <v>0</v>
      </c>
      <c r="F46" s="441">
        <f>_xlfn.IFERROR(F42*10^6/F39,0)</f>
        <v>0</v>
      </c>
      <c r="G46" s="441">
        <f>_xlfn.IFERROR(G42*10^6/G39,0)</f>
        <v>0</v>
      </c>
      <c r="H46" s="441">
        <f>_xlfn.IFERROR(H42*10^6/H39,0)</f>
        <v>0</v>
      </c>
      <c r="I46" s="441">
        <f>_xlfn.IFERROR(I42*10^6/I39,0)</f>
        <v>0</v>
      </c>
      <c r="J46" s="441"/>
      <c r="K46" s="20"/>
      <c r="L46" s="20"/>
    </row>
    <row r="47" spans="1:12" ht="15">
      <c r="A47" s="441" t="s">
        <v>798</v>
      </c>
      <c r="B47" s="442" t="s">
        <v>406</v>
      </c>
      <c r="C47" s="441" t="s">
        <v>1433</v>
      </c>
      <c r="D47" s="441" t="s">
        <v>407</v>
      </c>
      <c r="E47" s="441">
        <f>_xlfn.IFERROR(E43*10^5/E39,0)</f>
        <v>0</v>
      </c>
      <c r="F47" s="441">
        <f>_xlfn.IFERROR(F43*10^5/F39,0)</f>
        <v>0</v>
      </c>
      <c r="G47" s="441">
        <f>_xlfn.IFERROR(G43*10^5/G39,0)</f>
        <v>0</v>
      </c>
      <c r="H47" s="441">
        <f>_xlfn.IFERROR(H43*10^5/H39,0)</f>
        <v>0</v>
      </c>
      <c r="I47" s="441">
        <f>_xlfn.IFERROR(I43*10^5/I39,0)</f>
        <v>0</v>
      </c>
      <c r="J47" s="441"/>
      <c r="K47" s="20"/>
      <c r="L47" s="20"/>
    </row>
    <row r="48" spans="1:12" ht="15">
      <c r="A48" s="441" t="s">
        <v>799</v>
      </c>
      <c r="B48" s="442" t="s">
        <v>275</v>
      </c>
      <c r="C48" s="441" t="s">
        <v>989</v>
      </c>
      <c r="D48" s="441" t="s">
        <v>3</v>
      </c>
      <c r="E48" s="441">
        <f>_xlfn.IFERROR(E39*100/E38,0)</f>
        <v>0</v>
      </c>
      <c r="F48" s="441">
        <f>_xlfn.IFERROR(F39*100/F38,0)</f>
        <v>0</v>
      </c>
      <c r="G48" s="441">
        <f>_xlfn.IFERROR(G39*100/G38,0)</f>
        <v>0</v>
      </c>
      <c r="H48" s="441">
        <f>_xlfn.IFERROR(H39*100/H38,0)</f>
        <v>0</v>
      </c>
      <c r="I48" s="441">
        <f>_xlfn.IFERROR(I39*100/I38,0)</f>
        <v>0</v>
      </c>
      <c r="J48" s="441"/>
      <c r="K48" s="20"/>
      <c r="L48" s="20"/>
    </row>
    <row r="49" spans="1:12" ht="14.25">
      <c r="A49" s="690"/>
      <c r="B49" s="45"/>
      <c r="C49" s="45"/>
      <c r="D49" s="46"/>
      <c r="E49" s="46"/>
      <c r="F49" s="46"/>
      <c r="G49" s="46"/>
      <c r="H49" s="743"/>
      <c r="I49" s="46"/>
      <c r="J49" s="45"/>
      <c r="K49" s="20"/>
      <c r="L49" s="20"/>
    </row>
    <row r="50" spans="1:10" s="119" customFormat="1" ht="14.25">
      <c r="A50" s="206" t="s">
        <v>59</v>
      </c>
      <c r="B50" s="205" t="s">
        <v>278</v>
      </c>
      <c r="C50" s="205"/>
      <c r="D50" s="205"/>
      <c r="E50" s="205"/>
      <c r="F50" s="205"/>
      <c r="G50" s="205"/>
      <c r="H50" s="738"/>
      <c r="I50" s="205"/>
      <c r="J50" s="729"/>
    </row>
    <row r="51" spans="1:12" ht="15">
      <c r="A51" s="542" t="s">
        <v>410</v>
      </c>
      <c r="B51" s="260" t="s">
        <v>273</v>
      </c>
      <c r="C51" s="260" t="s">
        <v>92</v>
      </c>
      <c r="D51" s="736" t="s">
        <v>57</v>
      </c>
      <c r="E51" s="126">
        <v>0</v>
      </c>
      <c r="F51" s="126">
        <v>0</v>
      </c>
      <c r="G51" s="126">
        <v>0</v>
      </c>
      <c r="H51" s="441">
        <f aca="true" t="shared" si="3" ref="H51:H58">AVERAGEA(E51:G51)</f>
        <v>0</v>
      </c>
      <c r="I51" s="126">
        <v>0</v>
      </c>
      <c r="J51" s="45"/>
      <c r="K51" s="20"/>
      <c r="L51" s="20"/>
    </row>
    <row r="52" spans="1:12" ht="15">
      <c r="A52" s="542" t="s">
        <v>411</v>
      </c>
      <c r="B52" s="260" t="s">
        <v>274</v>
      </c>
      <c r="C52" s="260" t="s">
        <v>184</v>
      </c>
      <c r="D52" s="736" t="s">
        <v>57</v>
      </c>
      <c r="E52" s="126">
        <v>0</v>
      </c>
      <c r="F52" s="126">
        <v>0</v>
      </c>
      <c r="G52" s="126">
        <v>0</v>
      </c>
      <c r="H52" s="441">
        <f t="shared" si="3"/>
        <v>0</v>
      </c>
      <c r="I52" s="126">
        <v>0</v>
      </c>
      <c r="J52" s="45"/>
      <c r="K52" s="20"/>
      <c r="L52" s="20"/>
    </row>
    <row r="53" spans="1:12" ht="15">
      <c r="A53" s="542" t="s">
        <v>412</v>
      </c>
      <c r="B53" s="260" t="s">
        <v>277</v>
      </c>
      <c r="C53" s="260" t="s">
        <v>75</v>
      </c>
      <c r="D53" s="737" t="s">
        <v>57</v>
      </c>
      <c r="E53" s="126">
        <v>0</v>
      </c>
      <c r="F53" s="126">
        <v>0</v>
      </c>
      <c r="G53" s="126">
        <v>0</v>
      </c>
      <c r="H53" s="441">
        <f t="shared" si="3"/>
        <v>0</v>
      </c>
      <c r="I53" s="126">
        <v>0</v>
      </c>
      <c r="J53" s="45"/>
      <c r="K53" s="20"/>
      <c r="L53" s="20"/>
    </row>
    <row r="54" spans="1:12" ht="15">
      <c r="A54" s="542" t="s">
        <v>413</v>
      </c>
      <c r="B54" s="260" t="s">
        <v>276</v>
      </c>
      <c r="C54" s="260" t="s">
        <v>75</v>
      </c>
      <c r="D54" s="737" t="s">
        <v>57</v>
      </c>
      <c r="E54" s="126">
        <v>0</v>
      </c>
      <c r="F54" s="126">
        <v>0</v>
      </c>
      <c r="G54" s="126">
        <v>0</v>
      </c>
      <c r="H54" s="441">
        <f t="shared" si="3"/>
        <v>0</v>
      </c>
      <c r="I54" s="126">
        <v>0</v>
      </c>
      <c r="J54" s="45"/>
      <c r="K54" s="20"/>
      <c r="L54" s="20"/>
    </row>
    <row r="55" spans="1:12" ht="15">
      <c r="A55" s="542" t="s">
        <v>414</v>
      </c>
      <c r="B55" s="260" t="s">
        <v>729</v>
      </c>
      <c r="C55" s="260" t="s">
        <v>75</v>
      </c>
      <c r="D55" s="736" t="s">
        <v>109</v>
      </c>
      <c r="E55" s="126">
        <v>0</v>
      </c>
      <c r="F55" s="126">
        <v>0</v>
      </c>
      <c r="G55" s="126">
        <v>0</v>
      </c>
      <c r="H55" s="441">
        <f>AVERAGEA(E55:G55)</f>
        <v>0</v>
      </c>
      <c r="I55" s="126">
        <v>0</v>
      </c>
      <c r="J55" s="45"/>
      <c r="K55" s="20"/>
      <c r="L55" s="20"/>
    </row>
    <row r="56" spans="1:12" ht="15">
      <c r="A56" s="542" t="s">
        <v>415</v>
      </c>
      <c r="B56" s="260" t="s">
        <v>730</v>
      </c>
      <c r="C56" s="260" t="s">
        <v>75</v>
      </c>
      <c r="D56" s="736" t="s">
        <v>731</v>
      </c>
      <c r="E56" s="126">
        <v>0</v>
      </c>
      <c r="F56" s="126">
        <v>0</v>
      </c>
      <c r="G56" s="126">
        <v>0</v>
      </c>
      <c r="H56" s="441">
        <f t="shared" si="3"/>
        <v>0</v>
      </c>
      <c r="I56" s="126">
        <v>0</v>
      </c>
      <c r="J56" s="45"/>
      <c r="K56" s="20"/>
      <c r="L56" s="20"/>
    </row>
    <row r="57" spans="1:12" ht="15">
      <c r="A57" s="542" t="s">
        <v>416</v>
      </c>
      <c r="B57" s="260" t="s">
        <v>800</v>
      </c>
      <c r="C57" s="260" t="s">
        <v>184</v>
      </c>
      <c r="D57" s="737" t="s">
        <v>57</v>
      </c>
      <c r="E57" s="126">
        <v>0</v>
      </c>
      <c r="F57" s="126">
        <v>0</v>
      </c>
      <c r="G57" s="126">
        <v>0</v>
      </c>
      <c r="H57" s="441">
        <f t="shared" si="3"/>
        <v>0</v>
      </c>
      <c r="I57" s="126">
        <v>0</v>
      </c>
      <c r="J57" s="45"/>
      <c r="K57" s="20"/>
      <c r="L57" s="20"/>
    </row>
    <row r="58" spans="1:12" ht="15">
      <c r="A58" s="542" t="s">
        <v>734</v>
      </c>
      <c r="B58" s="260" t="s">
        <v>801</v>
      </c>
      <c r="C58" s="260" t="s">
        <v>184</v>
      </c>
      <c r="D58" s="737" t="s">
        <v>57</v>
      </c>
      <c r="E58" s="126">
        <v>0</v>
      </c>
      <c r="F58" s="126">
        <v>0</v>
      </c>
      <c r="G58" s="126">
        <v>0</v>
      </c>
      <c r="H58" s="441">
        <f t="shared" si="3"/>
        <v>0</v>
      </c>
      <c r="I58" s="126">
        <v>0</v>
      </c>
      <c r="J58" s="45"/>
      <c r="K58" s="20"/>
      <c r="L58" s="20"/>
    </row>
    <row r="59" spans="1:12" ht="15">
      <c r="A59" s="441" t="s">
        <v>735</v>
      </c>
      <c r="B59" s="442" t="s">
        <v>405</v>
      </c>
      <c r="C59" s="441" t="s">
        <v>990</v>
      </c>
      <c r="D59" s="441" t="s">
        <v>408</v>
      </c>
      <c r="E59" s="441">
        <f>_xlfn.IFERROR(E55*10^6/E52,0)</f>
        <v>0</v>
      </c>
      <c r="F59" s="441">
        <f>_xlfn.IFERROR(F55*10^6/F52,0)</f>
        <v>0</v>
      </c>
      <c r="G59" s="441">
        <f>_xlfn.IFERROR(G55*10^6/G52,0)</f>
        <v>0</v>
      </c>
      <c r="H59" s="441">
        <f>_xlfn.IFERROR(H55*10^6/H52,0)</f>
        <v>0</v>
      </c>
      <c r="I59" s="441">
        <f>_xlfn.IFERROR(I55*10^6/I52,0)</f>
        <v>0</v>
      </c>
      <c r="J59" s="441"/>
      <c r="K59" s="20"/>
      <c r="L59" s="20"/>
    </row>
    <row r="60" spans="1:12" ht="15">
      <c r="A60" s="441" t="s">
        <v>802</v>
      </c>
      <c r="B60" s="442" t="s">
        <v>406</v>
      </c>
      <c r="C60" s="441" t="s">
        <v>1434</v>
      </c>
      <c r="D60" s="441" t="s">
        <v>407</v>
      </c>
      <c r="E60" s="441">
        <f>_xlfn.IFERROR(E56*10^5/E52,0)</f>
        <v>0</v>
      </c>
      <c r="F60" s="441">
        <f>_xlfn.IFERROR(F56*10^5/F52,0)</f>
        <v>0</v>
      </c>
      <c r="G60" s="441">
        <f>_xlfn.IFERROR(G56*10^5/G52,0)</f>
        <v>0</v>
      </c>
      <c r="H60" s="441">
        <f>_xlfn.IFERROR(H56*10^5/H52,0)</f>
        <v>0</v>
      </c>
      <c r="I60" s="441">
        <f>_xlfn.IFERROR(I56*10^5/I52,0)</f>
        <v>0</v>
      </c>
      <c r="J60" s="441"/>
      <c r="K60" s="20"/>
      <c r="L60" s="20"/>
    </row>
    <row r="61" spans="1:12" ht="15">
      <c r="A61" s="441" t="s">
        <v>803</v>
      </c>
      <c r="B61" s="442" t="s">
        <v>275</v>
      </c>
      <c r="C61" s="441" t="s">
        <v>991</v>
      </c>
      <c r="D61" s="441" t="s">
        <v>3</v>
      </c>
      <c r="E61" s="441">
        <f>_xlfn.IFERROR(E52*100/E51,0)</f>
        <v>0</v>
      </c>
      <c r="F61" s="441">
        <f>_xlfn.IFERROR(F52*100/F51,0)</f>
        <v>0</v>
      </c>
      <c r="G61" s="441">
        <f>_xlfn.IFERROR(G52*100/G51,0)</f>
        <v>0</v>
      </c>
      <c r="H61" s="441">
        <f>_xlfn.IFERROR(H52*100/H51,0)</f>
        <v>0</v>
      </c>
      <c r="I61" s="441">
        <f>_xlfn.IFERROR(I52*100/I51,0)</f>
        <v>0</v>
      </c>
      <c r="J61" s="441"/>
      <c r="K61" s="20"/>
      <c r="L61" s="20"/>
    </row>
    <row r="62" spans="1:12" ht="14.25">
      <c r="A62" s="21"/>
      <c r="B62" s="21"/>
      <c r="C62" s="21"/>
      <c r="D62" s="21"/>
      <c r="E62" s="21"/>
      <c r="F62" s="21"/>
      <c r="G62" s="21"/>
      <c r="H62" s="743"/>
      <c r="I62" s="21"/>
      <c r="J62" s="45"/>
      <c r="K62" s="20"/>
      <c r="L62" s="20"/>
    </row>
    <row r="63" spans="1:10" s="119" customFormat="1" ht="14.25">
      <c r="A63" s="206" t="s">
        <v>60</v>
      </c>
      <c r="B63" s="205" t="s">
        <v>814</v>
      </c>
      <c r="C63" s="205"/>
      <c r="D63" s="205"/>
      <c r="E63" s="205"/>
      <c r="F63" s="205"/>
      <c r="G63" s="205"/>
      <c r="H63" s="738"/>
      <c r="I63" s="205"/>
      <c r="J63" s="729"/>
    </row>
    <row r="64" spans="1:12" ht="15">
      <c r="A64" s="542" t="s">
        <v>417</v>
      </c>
      <c r="B64" s="260" t="s">
        <v>273</v>
      </c>
      <c r="C64" s="260" t="s">
        <v>92</v>
      </c>
      <c r="D64" s="736" t="s">
        <v>57</v>
      </c>
      <c r="E64" s="126">
        <v>0</v>
      </c>
      <c r="F64" s="126">
        <v>0</v>
      </c>
      <c r="G64" s="126">
        <v>0</v>
      </c>
      <c r="H64" s="441">
        <f aca="true" t="shared" si="4" ref="H64:H71">AVERAGEA(E64:G64)</f>
        <v>0</v>
      </c>
      <c r="I64" s="126">
        <v>0</v>
      </c>
      <c r="J64" s="45"/>
      <c r="K64" s="20"/>
      <c r="L64" s="20"/>
    </row>
    <row r="65" spans="1:12" ht="15">
      <c r="A65" s="542" t="s">
        <v>418</v>
      </c>
      <c r="B65" s="260" t="s">
        <v>274</v>
      </c>
      <c r="C65" s="260" t="s">
        <v>184</v>
      </c>
      <c r="D65" s="736" t="s">
        <v>57</v>
      </c>
      <c r="E65" s="126">
        <v>0</v>
      </c>
      <c r="F65" s="126">
        <v>0</v>
      </c>
      <c r="G65" s="126">
        <v>0</v>
      </c>
      <c r="H65" s="441">
        <f t="shared" si="4"/>
        <v>0</v>
      </c>
      <c r="I65" s="126">
        <v>0</v>
      </c>
      <c r="J65" s="45"/>
      <c r="K65" s="20"/>
      <c r="L65" s="20"/>
    </row>
    <row r="66" spans="1:12" ht="15">
      <c r="A66" s="542" t="s">
        <v>419</v>
      </c>
      <c r="B66" s="260" t="s">
        <v>277</v>
      </c>
      <c r="C66" s="260" t="s">
        <v>75</v>
      </c>
      <c r="D66" s="737" t="s">
        <v>57</v>
      </c>
      <c r="E66" s="126">
        <v>0</v>
      </c>
      <c r="F66" s="126">
        <v>0</v>
      </c>
      <c r="G66" s="126">
        <v>0</v>
      </c>
      <c r="H66" s="441">
        <f t="shared" si="4"/>
        <v>0</v>
      </c>
      <c r="I66" s="126">
        <v>0</v>
      </c>
      <c r="J66" s="45"/>
      <c r="K66" s="20"/>
      <c r="L66" s="20"/>
    </row>
    <row r="67" spans="1:12" ht="15">
      <c r="A67" s="542" t="s">
        <v>420</v>
      </c>
      <c r="B67" s="260" t="s">
        <v>276</v>
      </c>
      <c r="C67" s="260" t="s">
        <v>75</v>
      </c>
      <c r="D67" s="737" t="s">
        <v>57</v>
      </c>
      <c r="E67" s="126">
        <v>0</v>
      </c>
      <c r="F67" s="126">
        <v>0</v>
      </c>
      <c r="G67" s="126">
        <v>0</v>
      </c>
      <c r="H67" s="441">
        <f t="shared" si="4"/>
        <v>0</v>
      </c>
      <c r="I67" s="126">
        <v>0</v>
      </c>
      <c r="J67" s="45"/>
      <c r="K67" s="20"/>
      <c r="L67" s="20"/>
    </row>
    <row r="68" spans="1:12" ht="15">
      <c r="A68" s="542" t="s">
        <v>421</v>
      </c>
      <c r="B68" s="260" t="s">
        <v>729</v>
      </c>
      <c r="C68" s="260" t="s">
        <v>75</v>
      </c>
      <c r="D68" s="736" t="s">
        <v>109</v>
      </c>
      <c r="E68" s="126">
        <v>0</v>
      </c>
      <c r="F68" s="126">
        <v>0</v>
      </c>
      <c r="G68" s="126">
        <v>0</v>
      </c>
      <c r="H68" s="441">
        <f>AVERAGEA(E68:G68)</f>
        <v>0</v>
      </c>
      <c r="I68" s="126">
        <v>0</v>
      </c>
      <c r="J68" s="45"/>
      <c r="K68" s="20"/>
      <c r="L68" s="20"/>
    </row>
    <row r="69" spans="1:12" ht="15">
      <c r="A69" s="542" t="s">
        <v>422</v>
      </c>
      <c r="B69" s="260" t="s">
        <v>730</v>
      </c>
      <c r="C69" s="260" t="s">
        <v>75</v>
      </c>
      <c r="D69" s="736" t="s">
        <v>731</v>
      </c>
      <c r="E69" s="126">
        <v>0</v>
      </c>
      <c r="F69" s="126">
        <v>0</v>
      </c>
      <c r="G69" s="126">
        <v>0</v>
      </c>
      <c r="H69" s="441">
        <f t="shared" si="4"/>
        <v>0</v>
      </c>
      <c r="I69" s="126">
        <v>0</v>
      </c>
      <c r="J69" s="45"/>
      <c r="K69" s="20"/>
      <c r="L69" s="20"/>
    </row>
    <row r="70" spans="1:12" ht="15">
      <c r="A70" s="542" t="s">
        <v>423</v>
      </c>
      <c r="B70" s="260" t="s">
        <v>815</v>
      </c>
      <c r="C70" s="260" t="s">
        <v>184</v>
      </c>
      <c r="D70" s="737" t="s">
        <v>57</v>
      </c>
      <c r="E70" s="126">
        <v>0</v>
      </c>
      <c r="F70" s="126">
        <v>0</v>
      </c>
      <c r="G70" s="126">
        <v>0</v>
      </c>
      <c r="H70" s="441">
        <f t="shared" si="4"/>
        <v>0</v>
      </c>
      <c r="I70" s="126">
        <v>0</v>
      </c>
      <c r="J70" s="45"/>
      <c r="K70" s="20"/>
      <c r="L70" s="20"/>
    </row>
    <row r="71" spans="1:12" ht="15">
      <c r="A71" s="542" t="s">
        <v>736</v>
      </c>
      <c r="B71" s="260" t="s">
        <v>816</v>
      </c>
      <c r="C71" s="260" t="s">
        <v>184</v>
      </c>
      <c r="D71" s="737" t="s">
        <v>57</v>
      </c>
      <c r="E71" s="126">
        <v>0</v>
      </c>
      <c r="F71" s="126">
        <v>0</v>
      </c>
      <c r="G71" s="126">
        <v>0</v>
      </c>
      <c r="H71" s="441">
        <f t="shared" si="4"/>
        <v>0</v>
      </c>
      <c r="I71" s="126">
        <v>0</v>
      </c>
      <c r="J71" s="45"/>
      <c r="K71" s="20"/>
      <c r="L71" s="20"/>
    </row>
    <row r="72" spans="1:12" ht="15">
      <c r="A72" s="441" t="s">
        <v>737</v>
      </c>
      <c r="B72" s="442" t="s">
        <v>405</v>
      </c>
      <c r="C72" s="441" t="s">
        <v>992</v>
      </c>
      <c r="D72" s="441" t="s">
        <v>408</v>
      </c>
      <c r="E72" s="441">
        <f>_xlfn.IFERROR(E68*10^6/E65,0)</f>
        <v>0</v>
      </c>
      <c r="F72" s="441">
        <f>_xlfn.IFERROR(F68*10^6/F65,0)</f>
        <v>0</v>
      </c>
      <c r="G72" s="441">
        <f>_xlfn.IFERROR(G68*10^6/G65,0)</f>
        <v>0</v>
      </c>
      <c r="H72" s="441">
        <f>_xlfn.IFERROR(H68*10^6/H65,0)</f>
        <v>0</v>
      </c>
      <c r="I72" s="441">
        <f>_xlfn.IFERROR(I68*10^6/I65,0)</f>
        <v>0</v>
      </c>
      <c r="J72" s="441"/>
      <c r="K72" s="20"/>
      <c r="L72" s="20"/>
    </row>
    <row r="73" spans="1:12" ht="15">
      <c r="A73" s="441" t="s">
        <v>804</v>
      </c>
      <c r="B73" s="442" t="s">
        <v>406</v>
      </c>
      <c r="C73" s="441" t="s">
        <v>1435</v>
      </c>
      <c r="D73" s="441" t="s">
        <v>407</v>
      </c>
      <c r="E73" s="441">
        <f>_xlfn.IFERROR(E69*10^5/E65,0)</f>
        <v>0</v>
      </c>
      <c r="F73" s="441">
        <f>_xlfn.IFERROR(F69*10^5/F65,0)</f>
        <v>0</v>
      </c>
      <c r="G73" s="441">
        <f>_xlfn.IFERROR(G69*10^5/G65,0)</f>
        <v>0</v>
      </c>
      <c r="H73" s="441">
        <f>_xlfn.IFERROR(H69*10^5/H65,0)</f>
        <v>0</v>
      </c>
      <c r="I73" s="441">
        <f>_xlfn.IFERROR(I69*10^5/I65,0)</f>
        <v>0</v>
      </c>
      <c r="J73" s="441"/>
      <c r="K73" s="20"/>
      <c r="L73" s="20"/>
    </row>
    <row r="74" spans="1:12" ht="15">
      <c r="A74" s="441" t="s">
        <v>805</v>
      </c>
      <c r="B74" s="442" t="s">
        <v>275</v>
      </c>
      <c r="C74" s="441" t="s">
        <v>993</v>
      </c>
      <c r="D74" s="441" t="s">
        <v>3</v>
      </c>
      <c r="E74" s="441">
        <f>_xlfn.IFERROR(E65*100/E64,0)</f>
        <v>0</v>
      </c>
      <c r="F74" s="441">
        <f>_xlfn.IFERROR(F65*100/F64,0)</f>
        <v>0</v>
      </c>
      <c r="G74" s="441">
        <f>_xlfn.IFERROR(G65*100/G64,0)</f>
        <v>0</v>
      </c>
      <c r="H74" s="441">
        <f>_xlfn.IFERROR(H65*100/H64,0)</f>
        <v>0</v>
      </c>
      <c r="I74" s="441">
        <f>_xlfn.IFERROR(I65*100/I64,0)</f>
        <v>0</v>
      </c>
      <c r="J74" s="441"/>
      <c r="K74" s="20"/>
      <c r="L74" s="20"/>
    </row>
    <row r="75" spans="1:12" ht="14.25">
      <c r="A75" s="93"/>
      <c r="B75" s="21"/>
      <c r="C75" s="21"/>
      <c r="D75" s="21"/>
      <c r="E75" s="21"/>
      <c r="F75" s="21"/>
      <c r="G75" s="21"/>
      <c r="H75" s="743"/>
      <c r="I75" s="21"/>
      <c r="J75" s="45"/>
      <c r="K75" s="20"/>
      <c r="L75" s="20"/>
    </row>
    <row r="76" spans="1:10" s="119" customFormat="1" ht="14.25">
      <c r="A76" s="206" t="s">
        <v>61</v>
      </c>
      <c r="B76" s="205" t="s">
        <v>279</v>
      </c>
      <c r="C76" s="205"/>
      <c r="D76" s="205"/>
      <c r="E76" s="205"/>
      <c r="F76" s="205"/>
      <c r="G76" s="205"/>
      <c r="H76" s="738"/>
      <c r="I76" s="205"/>
      <c r="J76" s="729"/>
    </row>
    <row r="77" spans="1:12" ht="15">
      <c r="A77" s="542" t="s">
        <v>424</v>
      </c>
      <c r="B77" s="260" t="s">
        <v>273</v>
      </c>
      <c r="C77" s="260" t="s">
        <v>92</v>
      </c>
      <c r="D77" s="736" t="s">
        <v>57</v>
      </c>
      <c r="E77" s="126">
        <v>0</v>
      </c>
      <c r="F77" s="126">
        <v>0</v>
      </c>
      <c r="G77" s="126">
        <v>0</v>
      </c>
      <c r="H77" s="441">
        <f aca="true" t="shared" si="5" ref="H77:H84">AVERAGEA(E77:G77)</f>
        <v>0</v>
      </c>
      <c r="I77" s="126">
        <v>0</v>
      </c>
      <c r="J77" s="45"/>
      <c r="K77" s="20"/>
      <c r="L77" s="20"/>
    </row>
    <row r="78" spans="1:12" ht="15">
      <c r="A78" s="542" t="s">
        <v>425</v>
      </c>
      <c r="B78" s="260" t="s">
        <v>274</v>
      </c>
      <c r="C78" s="260" t="s">
        <v>184</v>
      </c>
      <c r="D78" s="736" t="s">
        <v>57</v>
      </c>
      <c r="E78" s="126">
        <v>0</v>
      </c>
      <c r="F78" s="126">
        <v>0</v>
      </c>
      <c r="G78" s="126">
        <v>0</v>
      </c>
      <c r="H78" s="441">
        <f t="shared" si="5"/>
        <v>0</v>
      </c>
      <c r="I78" s="126">
        <v>0</v>
      </c>
      <c r="J78" s="45"/>
      <c r="K78" s="20"/>
      <c r="L78" s="20"/>
    </row>
    <row r="79" spans="1:12" ht="15">
      <c r="A79" s="542" t="s">
        <v>426</v>
      </c>
      <c r="B79" s="260" t="s">
        <v>277</v>
      </c>
      <c r="C79" s="260" t="s">
        <v>75</v>
      </c>
      <c r="D79" s="737" t="s">
        <v>57</v>
      </c>
      <c r="E79" s="126">
        <v>0</v>
      </c>
      <c r="F79" s="126">
        <v>0</v>
      </c>
      <c r="G79" s="126">
        <v>0</v>
      </c>
      <c r="H79" s="441">
        <f t="shared" si="5"/>
        <v>0</v>
      </c>
      <c r="I79" s="126">
        <v>0</v>
      </c>
      <c r="J79" s="45"/>
      <c r="K79" s="20"/>
      <c r="L79" s="20"/>
    </row>
    <row r="80" spans="1:12" ht="15">
      <c r="A80" s="542" t="s">
        <v>427</v>
      </c>
      <c r="B80" s="260" t="s">
        <v>276</v>
      </c>
      <c r="C80" s="260" t="s">
        <v>75</v>
      </c>
      <c r="D80" s="737" t="s">
        <v>57</v>
      </c>
      <c r="E80" s="126">
        <v>0</v>
      </c>
      <c r="F80" s="126">
        <v>0</v>
      </c>
      <c r="G80" s="126">
        <v>0</v>
      </c>
      <c r="H80" s="441">
        <f t="shared" si="5"/>
        <v>0</v>
      </c>
      <c r="I80" s="126">
        <v>0</v>
      </c>
      <c r="J80" s="45"/>
      <c r="K80" s="20"/>
      <c r="L80" s="20"/>
    </row>
    <row r="81" spans="1:12" ht="15">
      <c r="A81" s="542" t="s">
        <v>428</v>
      </c>
      <c r="B81" s="260" t="s">
        <v>729</v>
      </c>
      <c r="C81" s="260" t="s">
        <v>75</v>
      </c>
      <c r="D81" s="736" t="s">
        <v>109</v>
      </c>
      <c r="E81" s="126">
        <v>0</v>
      </c>
      <c r="F81" s="126">
        <v>0</v>
      </c>
      <c r="G81" s="126">
        <v>0</v>
      </c>
      <c r="H81" s="441">
        <f>AVERAGEA(E81:G81)</f>
        <v>0</v>
      </c>
      <c r="I81" s="126">
        <v>0</v>
      </c>
      <c r="J81" s="45"/>
      <c r="K81" s="20"/>
      <c r="L81" s="20"/>
    </row>
    <row r="82" spans="1:12" ht="15">
      <c r="A82" s="542" t="s">
        <v>429</v>
      </c>
      <c r="B82" s="260" t="s">
        <v>730</v>
      </c>
      <c r="C82" s="260" t="s">
        <v>75</v>
      </c>
      <c r="D82" s="736" t="s">
        <v>731</v>
      </c>
      <c r="E82" s="126">
        <v>0</v>
      </c>
      <c r="F82" s="126">
        <v>0</v>
      </c>
      <c r="G82" s="126">
        <v>0</v>
      </c>
      <c r="H82" s="441">
        <f t="shared" si="5"/>
        <v>0</v>
      </c>
      <c r="I82" s="126">
        <v>0</v>
      </c>
      <c r="J82" s="45"/>
      <c r="K82" s="20"/>
      <c r="L82" s="20"/>
    </row>
    <row r="83" spans="1:12" ht="15">
      <c r="A83" s="542" t="s">
        <v>430</v>
      </c>
      <c r="B83" s="260" t="s">
        <v>806</v>
      </c>
      <c r="C83" s="260" t="s">
        <v>184</v>
      </c>
      <c r="D83" s="737" t="s">
        <v>57</v>
      </c>
      <c r="E83" s="126">
        <v>0</v>
      </c>
      <c r="F83" s="126">
        <v>0</v>
      </c>
      <c r="G83" s="126">
        <v>0</v>
      </c>
      <c r="H83" s="441">
        <f t="shared" si="5"/>
        <v>0</v>
      </c>
      <c r="I83" s="126">
        <v>0</v>
      </c>
      <c r="J83" s="45"/>
      <c r="K83" s="20"/>
      <c r="L83" s="20"/>
    </row>
    <row r="84" spans="1:12" ht="15">
      <c r="A84" s="542" t="s">
        <v>738</v>
      </c>
      <c r="B84" s="260" t="s">
        <v>807</v>
      </c>
      <c r="C84" s="260" t="s">
        <v>184</v>
      </c>
      <c r="D84" s="737" t="s">
        <v>57</v>
      </c>
      <c r="E84" s="126">
        <v>0</v>
      </c>
      <c r="F84" s="126">
        <v>0</v>
      </c>
      <c r="G84" s="126">
        <v>0</v>
      </c>
      <c r="H84" s="441">
        <f t="shared" si="5"/>
        <v>0</v>
      </c>
      <c r="I84" s="126">
        <v>0</v>
      </c>
      <c r="J84" s="45"/>
      <c r="K84" s="20"/>
      <c r="L84" s="20"/>
    </row>
    <row r="85" spans="1:12" ht="15">
      <c r="A85" s="441" t="s">
        <v>739</v>
      </c>
      <c r="B85" s="442" t="s">
        <v>405</v>
      </c>
      <c r="C85" s="441" t="s">
        <v>994</v>
      </c>
      <c r="D85" s="441" t="s">
        <v>408</v>
      </c>
      <c r="E85" s="441">
        <f>_xlfn.IFERROR(E81*10^6/E78,0)</f>
        <v>0</v>
      </c>
      <c r="F85" s="441">
        <f>_xlfn.IFERROR(F81*10^6/F78,0)</f>
        <v>0</v>
      </c>
      <c r="G85" s="441">
        <f>_xlfn.IFERROR(G81*10^6/G78,0)</f>
        <v>0</v>
      </c>
      <c r="H85" s="441">
        <f>_xlfn.IFERROR(H81*10^6/H78,0)</f>
        <v>0</v>
      </c>
      <c r="I85" s="441">
        <f>_xlfn.IFERROR(I81*10^6/I78,0)</f>
        <v>0</v>
      </c>
      <c r="J85" s="441"/>
      <c r="K85" s="20"/>
      <c r="L85" s="20"/>
    </row>
    <row r="86" spans="1:12" ht="15">
      <c r="A86" s="441" t="s">
        <v>808</v>
      </c>
      <c r="B86" s="442" t="s">
        <v>406</v>
      </c>
      <c r="C86" s="441" t="s">
        <v>1436</v>
      </c>
      <c r="D86" s="441" t="s">
        <v>407</v>
      </c>
      <c r="E86" s="441">
        <f>_xlfn.IFERROR(E82*10^5/E78,0)</f>
        <v>0</v>
      </c>
      <c r="F86" s="441">
        <f>_xlfn.IFERROR(F82*10^5/F78,0)</f>
        <v>0</v>
      </c>
      <c r="G86" s="441">
        <f>_xlfn.IFERROR(G82*10^5/G78,0)</f>
        <v>0</v>
      </c>
      <c r="H86" s="441">
        <f>_xlfn.IFERROR(H82*10^5/H78,0)</f>
        <v>0</v>
      </c>
      <c r="I86" s="441">
        <f>_xlfn.IFERROR(I82*10^5/I78,0)</f>
        <v>0</v>
      </c>
      <c r="J86" s="441"/>
      <c r="K86" s="20"/>
      <c r="L86" s="20"/>
    </row>
    <row r="87" spans="1:12" ht="15">
      <c r="A87" s="441" t="s">
        <v>809</v>
      </c>
      <c r="B87" s="442" t="s">
        <v>275</v>
      </c>
      <c r="C87" s="441" t="s">
        <v>995</v>
      </c>
      <c r="D87" s="441" t="s">
        <v>3</v>
      </c>
      <c r="E87" s="441">
        <f>_xlfn.IFERROR(E78*100/E77,0)</f>
        <v>0</v>
      </c>
      <c r="F87" s="441">
        <f>_xlfn.IFERROR(F78*100/F77,0)</f>
        <v>0</v>
      </c>
      <c r="G87" s="441">
        <f>_xlfn.IFERROR(G78*100/G77,0)</f>
        <v>0</v>
      </c>
      <c r="H87" s="441">
        <f>_xlfn.IFERROR(H78*100/H77,0)</f>
        <v>0</v>
      </c>
      <c r="I87" s="441">
        <f>_xlfn.IFERROR(I78*100/I77,0)</f>
        <v>0</v>
      </c>
      <c r="J87" s="441"/>
      <c r="K87" s="20"/>
      <c r="L87" s="20"/>
    </row>
    <row r="88" spans="1:12" ht="14.25">
      <c r="A88" s="93"/>
      <c r="B88" s="21"/>
      <c r="C88" s="21"/>
      <c r="D88" s="21"/>
      <c r="E88" s="21"/>
      <c r="F88" s="21"/>
      <c r="G88" s="21"/>
      <c r="H88" s="743"/>
      <c r="I88" s="21"/>
      <c r="J88" s="45"/>
      <c r="K88" s="20"/>
      <c r="L88" s="20"/>
    </row>
    <row r="89" spans="1:10" s="119" customFormat="1" ht="14.25">
      <c r="A89" s="206" t="s">
        <v>62</v>
      </c>
      <c r="B89" s="205" t="s">
        <v>946</v>
      </c>
      <c r="C89" s="205"/>
      <c r="D89" s="205"/>
      <c r="E89" s="205"/>
      <c r="F89" s="205"/>
      <c r="G89" s="205"/>
      <c r="H89" s="738"/>
      <c r="I89" s="205"/>
      <c r="J89" s="729"/>
    </row>
    <row r="90" spans="1:12" ht="15">
      <c r="A90" s="542" t="s">
        <v>453</v>
      </c>
      <c r="B90" s="45" t="s">
        <v>273</v>
      </c>
      <c r="C90" s="45" t="s">
        <v>92</v>
      </c>
      <c r="D90" s="46" t="s">
        <v>57</v>
      </c>
      <c r="E90" s="126">
        <v>0</v>
      </c>
      <c r="F90" s="126">
        <v>0</v>
      </c>
      <c r="G90" s="126">
        <v>0</v>
      </c>
      <c r="H90" s="441">
        <f aca="true" t="shared" si="6" ref="H90:H97">AVERAGEA(E90:G90)</f>
        <v>0</v>
      </c>
      <c r="I90" s="126">
        <v>0</v>
      </c>
      <c r="J90" s="45"/>
      <c r="K90" s="20"/>
      <c r="L90" s="20"/>
    </row>
    <row r="91" spans="1:12" ht="15">
      <c r="A91" s="542" t="s">
        <v>454</v>
      </c>
      <c r="B91" s="45" t="s">
        <v>274</v>
      </c>
      <c r="C91" s="45" t="s">
        <v>184</v>
      </c>
      <c r="D91" s="46" t="s">
        <v>57</v>
      </c>
      <c r="E91" s="126">
        <v>0</v>
      </c>
      <c r="F91" s="126">
        <v>0</v>
      </c>
      <c r="G91" s="126">
        <v>0</v>
      </c>
      <c r="H91" s="441">
        <f t="shared" si="6"/>
        <v>0</v>
      </c>
      <c r="I91" s="126">
        <v>0</v>
      </c>
      <c r="J91" s="45"/>
      <c r="K91" s="20"/>
      <c r="L91" s="20"/>
    </row>
    <row r="92" spans="1:12" ht="15">
      <c r="A92" s="542" t="s">
        <v>455</v>
      </c>
      <c r="B92" s="45" t="s">
        <v>277</v>
      </c>
      <c r="C92" s="45" t="s">
        <v>75</v>
      </c>
      <c r="D92" s="270" t="s">
        <v>57</v>
      </c>
      <c r="E92" s="126">
        <v>0</v>
      </c>
      <c r="F92" s="126">
        <v>0</v>
      </c>
      <c r="G92" s="126">
        <v>0</v>
      </c>
      <c r="H92" s="441">
        <f t="shared" si="6"/>
        <v>0</v>
      </c>
      <c r="I92" s="126">
        <v>0</v>
      </c>
      <c r="J92" s="45"/>
      <c r="K92" s="20"/>
      <c r="L92" s="20"/>
    </row>
    <row r="93" spans="1:12" ht="15">
      <c r="A93" s="542" t="s">
        <v>456</v>
      </c>
      <c r="B93" s="45" t="s">
        <v>276</v>
      </c>
      <c r="C93" s="45" t="s">
        <v>75</v>
      </c>
      <c r="D93" s="270" t="s">
        <v>57</v>
      </c>
      <c r="E93" s="126">
        <v>0</v>
      </c>
      <c r="F93" s="126">
        <v>0</v>
      </c>
      <c r="G93" s="126">
        <v>0</v>
      </c>
      <c r="H93" s="441">
        <f t="shared" si="6"/>
        <v>0</v>
      </c>
      <c r="I93" s="126">
        <v>0</v>
      </c>
      <c r="J93" s="45"/>
      <c r="K93" s="20"/>
      <c r="L93" s="20"/>
    </row>
    <row r="94" spans="1:12" ht="15">
      <c r="A94" s="542" t="s">
        <v>457</v>
      </c>
      <c r="B94" s="45" t="s">
        <v>729</v>
      </c>
      <c r="C94" s="45" t="s">
        <v>75</v>
      </c>
      <c r="D94" s="46" t="s">
        <v>109</v>
      </c>
      <c r="E94" s="126">
        <v>0</v>
      </c>
      <c r="F94" s="126">
        <v>0</v>
      </c>
      <c r="G94" s="126">
        <v>0</v>
      </c>
      <c r="H94" s="441">
        <f>AVERAGEA(E94:G94)</f>
        <v>0</v>
      </c>
      <c r="I94" s="126">
        <v>0</v>
      </c>
      <c r="J94" s="45"/>
      <c r="K94" s="20"/>
      <c r="L94" s="20"/>
    </row>
    <row r="95" spans="1:12" ht="15">
      <c r="A95" s="542" t="s">
        <v>458</v>
      </c>
      <c r="B95" s="45" t="s">
        <v>730</v>
      </c>
      <c r="C95" s="45" t="s">
        <v>75</v>
      </c>
      <c r="D95" s="46" t="s">
        <v>731</v>
      </c>
      <c r="E95" s="126">
        <v>0</v>
      </c>
      <c r="F95" s="126">
        <v>0</v>
      </c>
      <c r="G95" s="126">
        <v>0</v>
      </c>
      <c r="H95" s="441">
        <f t="shared" si="6"/>
        <v>0</v>
      </c>
      <c r="I95" s="126">
        <v>0</v>
      </c>
      <c r="J95" s="45"/>
      <c r="K95" s="20"/>
      <c r="L95" s="20"/>
    </row>
    <row r="96" spans="1:12" ht="15">
      <c r="A96" s="542" t="s">
        <v>459</v>
      </c>
      <c r="B96" s="45" t="s">
        <v>810</v>
      </c>
      <c r="C96" s="45" t="s">
        <v>75</v>
      </c>
      <c r="D96" s="46" t="s">
        <v>57</v>
      </c>
      <c r="E96" s="126">
        <v>0</v>
      </c>
      <c r="F96" s="126">
        <v>0</v>
      </c>
      <c r="G96" s="126">
        <v>0</v>
      </c>
      <c r="H96" s="441">
        <f t="shared" si="6"/>
        <v>0</v>
      </c>
      <c r="I96" s="126">
        <v>0</v>
      </c>
      <c r="J96" s="45"/>
      <c r="K96" s="20"/>
      <c r="L96" s="20"/>
    </row>
    <row r="97" spans="1:12" ht="15">
      <c r="A97" s="542" t="s">
        <v>740</v>
      </c>
      <c r="B97" s="45" t="s">
        <v>811</v>
      </c>
      <c r="C97" s="45" t="s">
        <v>75</v>
      </c>
      <c r="D97" s="46" t="s">
        <v>57</v>
      </c>
      <c r="E97" s="126">
        <v>0</v>
      </c>
      <c r="F97" s="126">
        <v>0</v>
      </c>
      <c r="G97" s="126">
        <v>0</v>
      </c>
      <c r="H97" s="441">
        <f t="shared" si="6"/>
        <v>0</v>
      </c>
      <c r="I97" s="126">
        <v>0</v>
      </c>
      <c r="J97" s="45"/>
      <c r="K97" s="20"/>
      <c r="L97" s="20"/>
    </row>
    <row r="98" spans="1:12" ht="15">
      <c r="A98" s="441" t="s">
        <v>741</v>
      </c>
      <c r="B98" s="442" t="s">
        <v>405</v>
      </c>
      <c r="C98" s="441" t="s">
        <v>996</v>
      </c>
      <c r="D98" s="441" t="s">
        <v>408</v>
      </c>
      <c r="E98" s="441">
        <f>_xlfn.IFERROR(E94*10^6/E91,0)</f>
        <v>0</v>
      </c>
      <c r="F98" s="441">
        <f>_xlfn.IFERROR(F94*10^6/F91,0)</f>
        <v>0</v>
      </c>
      <c r="G98" s="441">
        <f>_xlfn.IFERROR(G94*10^6/G91,0)</f>
        <v>0</v>
      </c>
      <c r="H98" s="441">
        <f>_xlfn.IFERROR(H94*10^6/H91,0)</f>
        <v>0</v>
      </c>
      <c r="I98" s="441">
        <f>_xlfn.IFERROR(I94*10^6/I91,0)</f>
        <v>0</v>
      </c>
      <c r="J98" s="441"/>
      <c r="K98" s="20"/>
      <c r="L98" s="20"/>
    </row>
    <row r="99" spans="1:12" ht="15">
      <c r="A99" s="441" t="s">
        <v>812</v>
      </c>
      <c r="B99" s="442" t="s">
        <v>406</v>
      </c>
      <c r="C99" s="441" t="s">
        <v>1437</v>
      </c>
      <c r="D99" s="441" t="s">
        <v>407</v>
      </c>
      <c r="E99" s="441">
        <f>_xlfn.IFERROR(E95*10^5/E91,0)</f>
        <v>0</v>
      </c>
      <c r="F99" s="441">
        <f>_xlfn.IFERROR(F95*10^5/F91,0)</f>
        <v>0</v>
      </c>
      <c r="G99" s="441">
        <f>_xlfn.IFERROR(G95*10^5/G91,0)</f>
        <v>0</v>
      </c>
      <c r="H99" s="441">
        <f>_xlfn.IFERROR(H95*10^5/H91,0)</f>
        <v>0</v>
      </c>
      <c r="I99" s="441">
        <f>_xlfn.IFERROR(I95*10^5/I91,0)</f>
        <v>0</v>
      </c>
      <c r="J99" s="441"/>
      <c r="K99" s="20"/>
      <c r="L99" s="20"/>
    </row>
    <row r="100" spans="1:12" ht="15">
      <c r="A100" s="441" t="s">
        <v>813</v>
      </c>
      <c r="B100" s="442" t="s">
        <v>275</v>
      </c>
      <c r="C100" s="441" t="s">
        <v>997</v>
      </c>
      <c r="D100" s="441" t="s">
        <v>3</v>
      </c>
      <c r="E100" s="441">
        <f>_xlfn.IFERROR(E91*100/E90,0)</f>
        <v>0</v>
      </c>
      <c r="F100" s="441">
        <f>_xlfn.IFERROR(F91*100/F90,0)</f>
        <v>0</v>
      </c>
      <c r="G100" s="441">
        <f>_xlfn.IFERROR(G91*100/G90,0)</f>
        <v>0</v>
      </c>
      <c r="H100" s="441">
        <f>_xlfn.IFERROR(H91*100/H90,0)</f>
        <v>0</v>
      </c>
      <c r="I100" s="441">
        <f>_xlfn.IFERROR(I91*100/I90,0)</f>
        <v>0</v>
      </c>
      <c r="J100" s="441"/>
      <c r="K100" s="20"/>
      <c r="L100" s="20"/>
    </row>
    <row r="101" spans="1:12" ht="15">
      <c r="A101" s="471"/>
      <c r="B101" s="564"/>
      <c r="C101" s="560"/>
      <c r="D101" s="560"/>
      <c r="E101" s="560"/>
      <c r="F101" s="560"/>
      <c r="G101" s="560"/>
      <c r="H101" s="560"/>
      <c r="I101" s="560"/>
      <c r="J101" s="560"/>
      <c r="K101" s="20"/>
      <c r="L101" s="20"/>
    </row>
    <row r="102" spans="1:10" s="119" customFormat="1" ht="14.25">
      <c r="A102" s="206" t="s">
        <v>63</v>
      </c>
      <c r="B102" s="205" t="s">
        <v>1230</v>
      </c>
      <c r="C102" s="205"/>
      <c r="D102" s="205"/>
      <c r="E102" s="205"/>
      <c r="F102" s="205"/>
      <c r="G102" s="205"/>
      <c r="H102" s="738"/>
      <c r="I102" s="205"/>
      <c r="J102" s="729"/>
    </row>
    <row r="103" spans="1:12" ht="15">
      <c r="A103" s="690" t="s">
        <v>460</v>
      </c>
      <c r="B103" s="260" t="s">
        <v>273</v>
      </c>
      <c r="C103" s="260" t="s">
        <v>92</v>
      </c>
      <c r="D103" s="736" t="s">
        <v>57</v>
      </c>
      <c r="E103" s="126">
        <v>0</v>
      </c>
      <c r="F103" s="126">
        <v>0</v>
      </c>
      <c r="G103" s="126">
        <v>0</v>
      </c>
      <c r="H103" s="441">
        <f aca="true" t="shared" si="7" ref="H103:H109">AVERAGEA(E103:G103)</f>
        <v>0</v>
      </c>
      <c r="I103" s="126">
        <v>0</v>
      </c>
      <c r="J103" s="470"/>
      <c r="K103" s="20"/>
      <c r="L103" s="20"/>
    </row>
    <row r="104" spans="1:12" ht="15">
      <c r="A104" s="690" t="s">
        <v>461</v>
      </c>
      <c r="B104" s="260" t="s">
        <v>274</v>
      </c>
      <c r="C104" s="260" t="s">
        <v>184</v>
      </c>
      <c r="D104" s="736" t="s">
        <v>57</v>
      </c>
      <c r="E104" s="126">
        <v>0</v>
      </c>
      <c r="F104" s="126">
        <v>0</v>
      </c>
      <c r="G104" s="126">
        <v>0</v>
      </c>
      <c r="H104" s="441">
        <f t="shared" si="7"/>
        <v>0</v>
      </c>
      <c r="I104" s="126">
        <v>0</v>
      </c>
      <c r="J104" s="470"/>
      <c r="K104" s="20"/>
      <c r="L104" s="20"/>
    </row>
    <row r="105" spans="1:12" ht="15">
      <c r="A105" s="690" t="s">
        <v>462</v>
      </c>
      <c r="B105" s="260" t="s">
        <v>277</v>
      </c>
      <c r="C105" s="260" t="s">
        <v>75</v>
      </c>
      <c r="D105" s="737" t="s">
        <v>57</v>
      </c>
      <c r="E105" s="126">
        <v>0</v>
      </c>
      <c r="F105" s="126">
        <v>0</v>
      </c>
      <c r="G105" s="126">
        <v>0</v>
      </c>
      <c r="H105" s="441">
        <f t="shared" si="7"/>
        <v>0</v>
      </c>
      <c r="I105" s="126">
        <v>0</v>
      </c>
      <c r="J105" s="470"/>
      <c r="K105" s="20"/>
      <c r="L105" s="20"/>
    </row>
    <row r="106" spans="1:12" ht="15">
      <c r="A106" s="690" t="s">
        <v>463</v>
      </c>
      <c r="B106" s="260" t="s">
        <v>276</v>
      </c>
      <c r="C106" s="260" t="s">
        <v>75</v>
      </c>
      <c r="D106" s="737" t="s">
        <v>57</v>
      </c>
      <c r="E106" s="126">
        <v>0</v>
      </c>
      <c r="F106" s="126">
        <v>0</v>
      </c>
      <c r="G106" s="126">
        <v>0</v>
      </c>
      <c r="H106" s="441">
        <f t="shared" si="7"/>
        <v>0</v>
      </c>
      <c r="I106" s="126">
        <v>0</v>
      </c>
      <c r="J106" s="470"/>
      <c r="K106" s="20"/>
      <c r="L106" s="20"/>
    </row>
    <row r="107" spans="1:12" ht="15">
      <c r="A107" s="690" t="s">
        <v>464</v>
      </c>
      <c r="B107" s="260" t="s">
        <v>729</v>
      </c>
      <c r="C107" s="260" t="s">
        <v>75</v>
      </c>
      <c r="D107" s="736" t="s">
        <v>109</v>
      </c>
      <c r="E107" s="126">
        <v>0</v>
      </c>
      <c r="F107" s="126">
        <v>0</v>
      </c>
      <c r="G107" s="126">
        <v>0</v>
      </c>
      <c r="H107" s="441">
        <f>AVERAGEA(E107:G107)</f>
        <v>0</v>
      </c>
      <c r="I107" s="126">
        <v>0</v>
      </c>
      <c r="J107" s="470"/>
      <c r="K107" s="20"/>
      <c r="L107" s="20"/>
    </row>
    <row r="108" spans="1:12" ht="15">
      <c r="A108" s="690" t="s">
        <v>465</v>
      </c>
      <c r="B108" s="260" t="s">
        <v>730</v>
      </c>
      <c r="C108" s="260" t="s">
        <v>75</v>
      </c>
      <c r="D108" s="736" t="s">
        <v>731</v>
      </c>
      <c r="E108" s="126">
        <v>0</v>
      </c>
      <c r="F108" s="126">
        <v>0</v>
      </c>
      <c r="G108" s="126">
        <v>0</v>
      </c>
      <c r="H108" s="441">
        <f t="shared" si="7"/>
        <v>0</v>
      </c>
      <c r="I108" s="126">
        <v>0</v>
      </c>
      <c r="J108" s="470"/>
      <c r="K108" s="20"/>
      <c r="L108" s="20"/>
    </row>
    <row r="109" spans="1:12" ht="15">
      <c r="A109" s="690" t="s">
        <v>466</v>
      </c>
      <c r="B109" s="260" t="s">
        <v>1249</v>
      </c>
      <c r="C109" s="260" t="s">
        <v>184</v>
      </c>
      <c r="D109" s="737" t="s">
        <v>57</v>
      </c>
      <c r="E109" s="126">
        <v>0</v>
      </c>
      <c r="F109" s="126">
        <v>0</v>
      </c>
      <c r="G109" s="126">
        <v>0</v>
      </c>
      <c r="H109" s="441">
        <f t="shared" si="7"/>
        <v>0</v>
      </c>
      <c r="I109" s="126">
        <v>0</v>
      </c>
      <c r="J109" s="470"/>
      <c r="K109" s="20"/>
      <c r="L109" s="20"/>
    </row>
    <row r="110" spans="1:12" ht="15">
      <c r="A110" s="690" t="s">
        <v>467</v>
      </c>
      <c r="B110" s="260" t="s">
        <v>1250</v>
      </c>
      <c r="C110" s="260" t="s">
        <v>184</v>
      </c>
      <c r="D110" s="737" t="s">
        <v>57</v>
      </c>
      <c r="E110" s="126">
        <v>0</v>
      </c>
      <c r="F110" s="126">
        <v>0</v>
      </c>
      <c r="G110" s="126">
        <v>0</v>
      </c>
      <c r="H110" s="441">
        <f>_xlfn.IFERROR(_xlfn.AVERAGEIF(E110:G110,"&gt;0",E110:G110),0)</f>
        <v>0</v>
      </c>
      <c r="I110" s="126">
        <v>0</v>
      </c>
      <c r="J110" s="470"/>
      <c r="K110" s="20"/>
      <c r="L110" s="20"/>
    </row>
    <row r="111" spans="1:12" ht="15">
      <c r="A111" s="441" t="s">
        <v>742</v>
      </c>
      <c r="B111" s="442" t="s">
        <v>1296</v>
      </c>
      <c r="C111" s="441" t="s">
        <v>1412</v>
      </c>
      <c r="D111" s="441" t="s">
        <v>1259</v>
      </c>
      <c r="E111" s="441">
        <f>_xlfn.IFERROR(E107*10^6/E104,0)</f>
        <v>0</v>
      </c>
      <c r="F111" s="441">
        <f>_xlfn.IFERROR(F107*10^6/F104,0)</f>
        <v>0</v>
      </c>
      <c r="G111" s="441">
        <f>_xlfn.IFERROR(G107*10^6/G104,0)</f>
        <v>0</v>
      </c>
      <c r="H111" s="441">
        <f>_xlfn.IFERROR(H107*10^6/H104,0)</f>
        <v>0</v>
      </c>
      <c r="I111" s="441">
        <f>_xlfn.IFERROR(I107*10^6/I104,0)</f>
        <v>0</v>
      </c>
      <c r="J111" s="441"/>
      <c r="K111" s="20"/>
      <c r="L111" s="20"/>
    </row>
    <row r="112" spans="1:12" ht="15">
      <c r="A112" s="441" t="s">
        <v>743</v>
      </c>
      <c r="B112" s="442" t="s">
        <v>1297</v>
      </c>
      <c r="C112" s="441" t="s">
        <v>1438</v>
      </c>
      <c r="D112" s="441" t="s">
        <v>1260</v>
      </c>
      <c r="E112" s="441">
        <f>_xlfn.IFERROR(E108*10^5/E104,0)</f>
        <v>0</v>
      </c>
      <c r="F112" s="441">
        <f>_xlfn.IFERROR(F108*10^5/F104,0)</f>
        <v>0</v>
      </c>
      <c r="G112" s="441">
        <f>_xlfn.IFERROR(G108*10^5/G104,0)</f>
        <v>0</v>
      </c>
      <c r="H112" s="441">
        <f>_xlfn.IFERROR(H108*10^5/H104,0)</f>
        <v>0</v>
      </c>
      <c r="I112" s="441">
        <f>_xlfn.IFERROR(I108*10^5/I104,0)</f>
        <v>0</v>
      </c>
      <c r="J112" s="441"/>
      <c r="K112" s="20"/>
      <c r="L112" s="20"/>
    </row>
    <row r="113" spans="1:12" ht="15">
      <c r="A113" s="441" t="s">
        <v>998</v>
      </c>
      <c r="B113" s="442" t="s">
        <v>275</v>
      </c>
      <c r="C113" s="441" t="s">
        <v>1413</v>
      </c>
      <c r="D113" s="441" t="s">
        <v>3</v>
      </c>
      <c r="E113" s="441">
        <f>_xlfn.IFERROR(E104*100/E103,0)</f>
        <v>0</v>
      </c>
      <c r="F113" s="441">
        <f>_xlfn.IFERROR(F104*100/F103,0)</f>
        <v>0</v>
      </c>
      <c r="G113" s="441">
        <f>_xlfn.IFERROR(G104*100/G103,0)</f>
        <v>0</v>
      </c>
      <c r="H113" s="441">
        <f>_xlfn.IFERROR(H104*100/H103,0)</f>
        <v>0</v>
      </c>
      <c r="I113" s="441">
        <f>_xlfn.IFERROR(I104*100/I103,0)</f>
        <v>0</v>
      </c>
      <c r="J113" s="441"/>
      <c r="K113" s="20"/>
      <c r="L113" s="20"/>
    </row>
    <row r="114" spans="1:12" ht="15">
      <c r="A114" s="471"/>
      <c r="B114" s="558" t="s">
        <v>1293</v>
      </c>
      <c r="C114" s="560"/>
      <c r="D114" s="560"/>
      <c r="E114" s="560"/>
      <c r="F114" s="560"/>
      <c r="G114" s="560"/>
      <c r="H114" s="560"/>
      <c r="I114" s="560"/>
      <c r="J114" s="560"/>
      <c r="K114" s="20"/>
      <c r="L114" s="20"/>
    </row>
    <row r="115" spans="1:10" s="119" customFormat="1" ht="14.25">
      <c r="A115" s="206" t="s">
        <v>64</v>
      </c>
      <c r="B115" s="205" t="s">
        <v>376</v>
      </c>
      <c r="C115" s="205"/>
      <c r="D115" s="205"/>
      <c r="E115" s="205"/>
      <c r="F115" s="205"/>
      <c r="G115" s="205"/>
      <c r="H115" s="738"/>
      <c r="I115" s="738"/>
      <c r="J115" s="729"/>
    </row>
    <row r="116" spans="1:10" s="119" customFormat="1" ht="14.25">
      <c r="A116" s="206" t="s">
        <v>638</v>
      </c>
      <c r="B116" s="205" t="s">
        <v>1251</v>
      </c>
      <c r="C116" s="205"/>
      <c r="D116" s="205"/>
      <c r="E116" s="205"/>
      <c r="F116" s="205"/>
      <c r="G116" s="205"/>
      <c r="H116" s="738"/>
      <c r="I116" s="738"/>
      <c r="J116" s="729"/>
    </row>
    <row r="117" spans="1:12" ht="15">
      <c r="A117" s="471" t="s">
        <v>1300</v>
      </c>
      <c r="B117" s="260" t="s">
        <v>273</v>
      </c>
      <c r="C117" s="260" t="s">
        <v>92</v>
      </c>
      <c r="D117" s="736" t="s">
        <v>57</v>
      </c>
      <c r="E117" s="126">
        <v>0</v>
      </c>
      <c r="F117" s="126">
        <v>0</v>
      </c>
      <c r="G117" s="126">
        <v>0</v>
      </c>
      <c r="H117" s="441">
        <f aca="true" t="shared" si="8" ref="H117:H123">AVERAGEA(E117:G117)</f>
        <v>0</v>
      </c>
      <c r="I117" s="126">
        <v>0</v>
      </c>
      <c r="J117" s="470"/>
      <c r="K117" s="20"/>
      <c r="L117" s="20"/>
    </row>
    <row r="118" spans="1:12" ht="15">
      <c r="A118" s="471" t="s">
        <v>1301</v>
      </c>
      <c r="B118" s="260" t="s">
        <v>274</v>
      </c>
      <c r="C118" s="260" t="s">
        <v>184</v>
      </c>
      <c r="D118" s="736" t="s">
        <v>57</v>
      </c>
      <c r="E118" s="126">
        <v>0</v>
      </c>
      <c r="F118" s="126">
        <v>0</v>
      </c>
      <c r="G118" s="126">
        <v>0</v>
      </c>
      <c r="H118" s="441">
        <f t="shared" si="8"/>
        <v>0</v>
      </c>
      <c r="I118" s="126">
        <v>0</v>
      </c>
      <c r="J118" s="470"/>
      <c r="K118" s="20"/>
      <c r="L118" s="20"/>
    </row>
    <row r="119" spans="1:12" ht="15">
      <c r="A119" s="471" t="s">
        <v>1302</v>
      </c>
      <c r="B119" s="260" t="s">
        <v>277</v>
      </c>
      <c r="C119" s="260" t="s">
        <v>75</v>
      </c>
      <c r="D119" s="737" t="s">
        <v>57</v>
      </c>
      <c r="E119" s="126">
        <v>0</v>
      </c>
      <c r="F119" s="126">
        <v>0</v>
      </c>
      <c r="G119" s="126">
        <v>0</v>
      </c>
      <c r="H119" s="441">
        <f t="shared" si="8"/>
        <v>0</v>
      </c>
      <c r="I119" s="126">
        <v>0</v>
      </c>
      <c r="J119" s="470"/>
      <c r="K119" s="20"/>
      <c r="L119" s="20"/>
    </row>
    <row r="120" spans="1:12" ht="15">
      <c r="A120" s="471" t="s">
        <v>1303</v>
      </c>
      <c r="B120" s="260" t="s">
        <v>276</v>
      </c>
      <c r="C120" s="260" t="s">
        <v>75</v>
      </c>
      <c r="D120" s="737" t="s">
        <v>57</v>
      </c>
      <c r="E120" s="126">
        <v>0</v>
      </c>
      <c r="F120" s="126">
        <v>0</v>
      </c>
      <c r="G120" s="126">
        <v>0</v>
      </c>
      <c r="H120" s="441">
        <f t="shared" si="8"/>
        <v>0</v>
      </c>
      <c r="I120" s="126">
        <v>0</v>
      </c>
      <c r="J120" s="470"/>
      <c r="K120" s="20"/>
      <c r="L120" s="20"/>
    </row>
    <row r="121" spans="1:12" ht="15">
      <c r="A121" s="471" t="s">
        <v>1304</v>
      </c>
      <c r="B121" s="260" t="s">
        <v>729</v>
      </c>
      <c r="C121" s="260" t="s">
        <v>75</v>
      </c>
      <c r="D121" s="736" t="s">
        <v>109</v>
      </c>
      <c r="E121" s="126">
        <v>0</v>
      </c>
      <c r="F121" s="126">
        <v>0</v>
      </c>
      <c r="G121" s="126">
        <v>0</v>
      </c>
      <c r="H121" s="441">
        <f t="shared" si="8"/>
        <v>0</v>
      </c>
      <c r="I121" s="126">
        <v>0</v>
      </c>
      <c r="J121" s="470"/>
      <c r="K121" s="20"/>
      <c r="L121" s="20"/>
    </row>
    <row r="122" spans="1:12" ht="15">
      <c r="A122" s="471" t="s">
        <v>1305</v>
      </c>
      <c r="B122" s="260" t="s">
        <v>730</v>
      </c>
      <c r="C122" s="260" t="s">
        <v>75</v>
      </c>
      <c r="D122" s="736" t="s">
        <v>731</v>
      </c>
      <c r="E122" s="126">
        <v>0</v>
      </c>
      <c r="F122" s="126">
        <v>0</v>
      </c>
      <c r="G122" s="126">
        <v>0</v>
      </c>
      <c r="H122" s="441">
        <f t="shared" si="8"/>
        <v>0</v>
      </c>
      <c r="I122" s="126">
        <v>0</v>
      </c>
      <c r="J122" s="470"/>
      <c r="K122" s="20"/>
      <c r="L122" s="20"/>
    </row>
    <row r="123" spans="1:12" ht="15">
      <c r="A123" s="471" t="s">
        <v>1306</v>
      </c>
      <c r="B123" s="260" t="s">
        <v>1252</v>
      </c>
      <c r="C123" s="260" t="s">
        <v>184</v>
      </c>
      <c r="D123" s="737" t="s">
        <v>57</v>
      </c>
      <c r="E123" s="126">
        <v>0</v>
      </c>
      <c r="F123" s="126">
        <v>0</v>
      </c>
      <c r="G123" s="126">
        <v>0</v>
      </c>
      <c r="H123" s="441">
        <f t="shared" si="8"/>
        <v>0</v>
      </c>
      <c r="I123" s="126">
        <v>0</v>
      </c>
      <c r="J123" s="470"/>
      <c r="K123" s="20"/>
      <c r="L123" s="20"/>
    </row>
    <row r="124" spans="1:12" ht="15">
      <c r="A124" s="471" t="s">
        <v>1307</v>
      </c>
      <c r="B124" s="260" t="s">
        <v>1253</v>
      </c>
      <c r="C124" s="260" t="s">
        <v>184</v>
      </c>
      <c r="D124" s="737" t="s">
        <v>57</v>
      </c>
      <c r="E124" s="126">
        <v>0</v>
      </c>
      <c r="F124" s="126">
        <v>0</v>
      </c>
      <c r="G124" s="126">
        <v>0</v>
      </c>
      <c r="H124" s="441">
        <f>_xlfn.IFERROR(_xlfn.AVERAGEIF(E124:G124,"&gt;0",E124:G124),0)</f>
        <v>0</v>
      </c>
      <c r="I124" s="126">
        <v>0</v>
      </c>
      <c r="J124" s="470"/>
      <c r="K124" s="20"/>
      <c r="L124" s="20"/>
    </row>
    <row r="125" spans="1:12" ht="15">
      <c r="A125" s="441" t="s">
        <v>1308</v>
      </c>
      <c r="B125" s="442" t="s">
        <v>1296</v>
      </c>
      <c r="C125" s="441" t="s">
        <v>1414</v>
      </c>
      <c r="D125" s="441" t="s">
        <v>1259</v>
      </c>
      <c r="E125" s="441">
        <f>_xlfn.IFERROR(E121*10^6/E118,0)</f>
        <v>0</v>
      </c>
      <c r="F125" s="441">
        <f>_xlfn.IFERROR(F121*10^6/F118,0)</f>
        <v>0</v>
      </c>
      <c r="G125" s="441">
        <f>_xlfn.IFERROR(G121*10^6/G118,0)</f>
        <v>0</v>
      </c>
      <c r="H125" s="441">
        <f>_xlfn.IFERROR(H121*10^6/H118,0)</f>
        <v>0</v>
      </c>
      <c r="I125" s="441">
        <f>_xlfn.IFERROR(I121*10^6/I118,0)</f>
        <v>0</v>
      </c>
      <c r="J125" s="441"/>
      <c r="K125" s="20"/>
      <c r="L125" s="20"/>
    </row>
    <row r="126" spans="1:12" ht="15">
      <c r="A126" s="441" t="s">
        <v>1309</v>
      </c>
      <c r="B126" s="442" t="s">
        <v>1297</v>
      </c>
      <c r="C126" s="441" t="s">
        <v>1439</v>
      </c>
      <c r="D126" s="441" t="s">
        <v>1260</v>
      </c>
      <c r="E126" s="441">
        <f>_xlfn.IFERROR(E122*10^5/E118,0)</f>
        <v>0</v>
      </c>
      <c r="F126" s="441">
        <f>_xlfn.IFERROR(F122*10^5/F118,0)</f>
        <v>0</v>
      </c>
      <c r="G126" s="441">
        <f>_xlfn.IFERROR(G122*10^5/G118,0)</f>
        <v>0</v>
      </c>
      <c r="H126" s="441">
        <f>_xlfn.IFERROR(H122*10^5/H118,0)</f>
        <v>0</v>
      </c>
      <c r="I126" s="441">
        <f>_xlfn.IFERROR(I122*10^5/I118,0)</f>
        <v>0</v>
      </c>
      <c r="J126" s="441"/>
      <c r="K126" s="20"/>
      <c r="L126" s="20"/>
    </row>
    <row r="127" spans="1:12" ht="15">
      <c r="A127" s="441" t="s">
        <v>1310</v>
      </c>
      <c r="B127" s="442" t="s">
        <v>275</v>
      </c>
      <c r="C127" s="441" t="s">
        <v>1415</v>
      </c>
      <c r="D127" s="441" t="s">
        <v>3</v>
      </c>
      <c r="E127" s="441">
        <f>_xlfn.IFERROR(E118*100/E117,0)</f>
        <v>0</v>
      </c>
      <c r="F127" s="441">
        <f>_xlfn.IFERROR(F118*100/F117,0)</f>
        <v>0</v>
      </c>
      <c r="G127" s="441">
        <f>_xlfn.IFERROR(G118*100/G117,0)</f>
        <v>0</v>
      </c>
      <c r="H127" s="441">
        <f>_xlfn.IFERROR(H118*100/H117,0)</f>
        <v>0</v>
      </c>
      <c r="I127" s="441">
        <f>_xlfn.IFERROR(I118*100/I117,0)</f>
        <v>0</v>
      </c>
      <c r="J127" s="441"/>
      <c r="K127" s="20"/>
      <c r="L127" s="20"/>
    </row>
    <row r="128" spans="1:12" ht="15">
      <c r="A128" s="471"/>
      <c r="B128" s="564"/>
      <c r="C128" s="560"/>
      <c r="D128" s="560"/>
      <c r="E128" s="560"/>
      <c r="F128" s="560"/>
      <c r="G128" s="560"/>
      <c r="H128" s="560"/>
      <c r="I128" s="560"/>
      <c r="J128" s="560"/>
      <c r="K128" s="20"/>
      <c r="L128" s="20"/>
    </row>
    <row r="129" spans="1:10" s="119" customFormat="1" ht="14.25">
      <c r="A129" s="206" t="s">
        <v>639</v>
      </c>
      <c r="B129" s="205" t="s">
        <v>1289</v>
      </c>
      <c r="C129" s="205"/>
      <c r="D129" s="205"/>
      <c r="E129" s="205"/>
      <c r="F129" s="205"/>
      <c r="G129" s="205"/>
      <c r="H129" s="738"/>
      <c r="I129" s="738"/>
      <c r="J129" s="729"/>
    </row>
    <row r="130" spans="1:12" ht="15">
      <c r="A130" s="471" t="s">
        <v>999</v>
      </c>
      <c r="B130" s="260" t="s">
        <v>273</v>
      </c>
      <c r="C130" s="260" t="s">
        <v>92</v>
      </c>
      <c r="D130" s="736" t="s">
        <v>57</v>
      </c>
      <c r="E130" s="126">
        <v>0</v>
      </c>
      <c r="F130" s="126">
        <v>0</v>
      </c>
      <c r="G130" s="126">
        <v>0</v>
      </c>
      <c r="H130" s="441">
        <f aca="true" t="shared" si="9" ref="H130:H136">AVERAGEA(E130:G130)</f>
        <v>0</v>
      </c>
      <c r="I130" s="126">
        <v>0</v>
      </c>
      <c r="J130" s="470"/>
      <c r="K130" s="20"/>
      <c r="L130" s="20"/>
    </row>
    <row r="131" spans="1:12" ht="15">
      <c r="A131" s="471" t="s">
        <v>1000</v>
      </c>
      <c r="B131" s="260" t="s">
        <v>274</v>
      </c>
      <c r="C131" s="260" t="s">
        <v>184</v>
      </c>
      <c r="D131" s="736" t="s">
        <v>57</v>
      </c>
      <c r="E131" s="126">
        <v>0</v>
      </c>
      <c r="F131" s="126">
        <v>0</v>
      </c>
      <c r="G131" s="126">
        <v>0</v>
      </c>
      <c r="H131" s="441">
        <f t="shared" si="9"/>
        <v>0</v>
      </c>
      <c r="I131" s="126">
        <v>0</v>
      </c>
      <c r="J131" s="470"/>
      <c r="K131" s="20"/>
      <c r="L131" s="20"/>
    </row>
    <row r="132" spans="1:12" ht="15">
      <c r="A132" s="471" t="s">
        <v>1001</v>
      </c>
      <c r="B132" s="260" t="s">
        <v>277</v>
      </c>
      <c r="C132" s="260" t="s">
        <v>75</v>
      </c>
      <c r="D132" s="737" t="s">
        <v>57</v>
      </c>
      <c r="E132" s="126">
        <v>0</v>
      </c>
      <c r="F132" s="126">
        <v>0</v>
      </c>
      <c r="G132" s="126">
        <v>0</v>
      </c>
      <c r="H132" s="441">
        <f t="shared" si="9"/>
        <v>0</v>
      </c>
      <c r="I132" s="126">
        <v>0</v>
      </c>
      <c r="J132" s="470"/>
      <c r="K132" s="20"/>
      <c r="L132" s="20"/>
    </row>
    <row r="133" spans="1:12" ht="15">
      <c r="A133" s="471" t="s">
        <v>1002</v>
      </c>
      <c r="B133" s="260" t="s">
        <v>276</v>
      </c>
      <c r="C133" s="260" t="s">
        <v>75</v>
      </c>
      <c r="D133" s="737" t="s">
        <v>57</v>
      </c>
      <c r="E133" s="126">
        <v>0</v>
      </c>
      <c r="F133" s="126">
        <v>0</v>
      </c>
      <c r="G133" s="126">
        <v>0</v>
      </c>
      <c r="H133" s="441">
        <f t="shared" si="9"/>
        <v>0</v>
      </c>
      <c r="I133" s="126">
        <v>0</v>
      </c>
      <c r="J133" s="470"/>
      <c r="K133" s="20"/>
      <c r="L133" s="20"/>
    </row>
    <row r="134" spans="1:12" ht="15">
      <c r="A134" s="471" t="s">
        <v>1003</v>
      </c>
      <c r="B134" s="260" t="s">
        <v>1292</v>
      </c>
      <c r="C134" s="260" t="s">
        <v>75</v>
      </c>
      <c r="D134" s="736" t="s">
        <v>109</v>
      </c>
      <c r="E134" s="126">
        <v>0</v>
      </c>
      <c r="F134" s="126">
        <v>0</v>
      </c>
      <c r="G134" s="126">
        <v>0</v>
      </c>
      <c r="H134" s="441">
        <f t="shared" si="9"/>
        <v>0</v>
      </c>
      <c r="I134" s="126">
        <v>0</v>
      </c>
      <c r="J134" s="470"/>
      <c r="K134" s="20"/>
      <c r="L134" s="20"/>
    </row>
    <row r="135" spans="1:12" ht="15">
      <c r="A135" s="471" t="s">
        <v>1004</v>
      </c>
      <c r="B135" s="260" t="s">
        <v>730</v>
      </c>
      <c r="C135" s="260" t="s">
        <v>75</v>
      </c>
      <c r="D135" s="736" t="s">
        <v>731</v>
      </c>
      <c r="E135" s="126">
        <v>0</v>
      </c>
      <c r="F135" s="126">
        <v>0</v>
      </c>
      <c r="G135" s="126">
        <v>0</v>
      </c>
      <c r="H135" s="441">
        <f t="shared" si="9"/>
        <v>0</v>
      </c>
      <c r="I135" s="126">
        <v>0</v>
      </c>
      <c r="J135" s="470"/>
      <c r="K135" s="20"/>
      <c r="L135" s="20"/>
    </row>
    <row r="136" spans="1:12" ht="15">
      <c r="A136" s="471" t="s">
        <v>1005</v>
      </c>
      <c r="B136" s="260" t="s">
        <v>1290</v>
      </c>
      <c r="C136" s="260" t="s">
        <v>184</v>
      </c>
      <c r="D136" s="737" t="s">
        <v>57</v>
      </c>
      <c r="E136" s="126">
        <v>0</v>
      </c>
      <c r="F136" s="126">
        <v>0</v>
      </c>
      <c r="G136" s="126">
        <v>0</v>
      </c>
      <c r="H136" s="441">
        <f t="shared" si="9"/>
        <v>0</v>
      </c>
      <c r="I136" s="126">
        <v>0</v>
      </c>
      <c r="J136" s="470"/>
      <c r="K136" s="20"/>
      <c r="L136" s="20"/>
    </row>
    <row r="137" spans="1:12" ht="15">
      <c r="A137" s="471" t="s">
        <v>1006</v>
      </c>
      <c r="B137" s="260" t="s">
        <v>1291</v>
      </c>
      <c r="C137" s="260" t="s">
        <v>184</v>
      </c>
      <c r="D137" s="737" t="s">
        <v>57</v>
      </c>
      <c r="E137" s="126">
        <v>0</v>
      </c>
      <c r="F137" s="126">
        <v>0</v>
      </c>
      <c r="G137" s="126">
        <v>0</v>
      </c>
      <c r="H137" s="441">
        <f>_xlfn.IFERROR(_xlfn.AVERAGEIF(E137:G137,"&gt;0",E137:G137),0)</f>
        <v>0</v>
      </c>
      <c r="I137" s="126">
        <v>0</v>
      </c>
      <c r="J137" s="470"/>
      <c r="K137" s="20"/>
      <c r="L137" s="20"/>
    </row>
    <row r="138" spans="1:12" ht="15">
      <c r="A138" s="441" t="s">
        <v>1007</v>
      </c>
      <c r="B138" s="442" t="s">
        <v>1296</v>
      </c>
      <c r="C138" s="441" t="s">
        <v>1416</v>
      </c>
      <c r="D138" s="441" t="s">
        <v>1259</v>
      </c>
      <c r="E138" s="441">
        <f>_xlfn.IFERROR(E134*10^6/E131,0)</f>
        <v>0</v>
      </c>
      <c r="F138" s="441">
        <f>_xlfn.IFERROR(F134*10^6/F131,0)</f>
        <v>0</v>
      </c>
      <c r="G138" s="441">
        <f>_xlfn.IFERROR(G134*10^6/G131,0)</f>
        <v>0</v>
      </c>
      <c r="H138" s="441">
        <f>_xlfn.IFERROR(H134*10^6/H131,0)</f>
        <v>0</v>
      </c>
      <c r="I138" s="441">
        <f>_xlfn.IFERROR(I134*10^6/I131,0)</f>
        <v>0</v>
      </c>
      <c r="J138" s="441"/>
      <c r="K138" s="20"/>
      <c r="L138" s="20"/>
    </row>
    <row r="139" spans="1:12" ht="15">
      <c r="A139" s="441" t="s">
        <v>1008</v>
      </c>
      <c r="B139" s="442" t="s">
        <v>1297</v>
      </c>
      <c r="C139" s="441" t="s">
        <v>1440</v>
      </c>
      <c r="D139" s="441" t="s">
        <v>1260</v>
      </c>
      <c r="E139" s="441">
        <f>_xlfn.IFERROR(E135*10^5/E131,0)</f>
        <v>0</v>
      </c>
      <c r="F139" s="441">
        <f>_xlfn.IFERROR(F135*10^5/F131,0)</f>
        <v>0</v>
      </c>
      <c r="G139" s="441">
        <f>_xlfn.IFERROR(G135*10^5/G131,0)</f>
        <v>0</v>
      </c>
      <c r="H139" s="441">
        <f>_xlfn.IFERROR(H135*10^5/H131,0)</f>
        <v>0</v>
      </c>
      <c r="I139" s="441">
        <f>_xlfn.IFERROR(I135*10^5/I131,0)</f>
        <v>0</v>
      </c>
      <c r="J139" s="441"/>
      <c r="K139" s="20"/>
      <c r="L139" s="20"/>
    </row>
    <row r="140" spans="1:12" ht="15">
      <c r="A140" s="441" t="s">
        <v>1311</v>
      </c>
      <c r="B140" s="442" t="s">
        <v>275</v>
      </c>
      <c r="C140" s="441" t="s">
        <v>1009</v>
      </c>
      <c r="D140" s="441" t="s">
        <v>3</v>
      </c>
      <c r="E140" s="441">
        <f>_xlfn.IFERROR(E131*100/E130,0)</f>
        <v>0</v>
      </c>
      <c r="F140" s="441">
        <f>_xlfn.IFERROR(F131*100/F130,0)</f>
        <v>0</v>
      </c>
      <c r="G140" s="441">
        <f>_xlfn.IFERROR(G131*100/G130,0)</f>
        <v>0</v>
      </c>
      <c r="H140" s="441">
        <f>_xlfn.IFERROR(H131*100/H130,0)</f>
        <v>0</v>
      </c>
      <c r="I140" s="441">
        <f>_xlfn.IFERROR(I131*100/I130,0)</f>
        <v>0</v>
      </c>
      <c r="J140" s="441"/>
      <c r="K140" s="20"/>
      <c r="L140" s="20"/>
    </row>
    <row r="141" spans="1:12" ht="15">
      <c r="A141" s="568"/>
      <c r="B141" s="558"/>
      <c r="C141" s="470"/>
      <c r="D141" s="470"/>
      <c r="E141" s="470"/>
      <c r="F141" s="470"/>
      <c r="G141" s="470"/>
      <c r="H141" s="470"/>
      <c r="I141" s="470"/>
      <c r="J141" s="470"/>
      <c r="K141" s="20"/>
      <c r="L141" s="20"/>
    </row>
    <row r="142" spans="1:10" s="119" customFormat="1" ht="14.25">
      <c r="A142" s="206" t="s">
        <v>640</v>
      </c>
      <c r="B142" s="205" t="s">
        <v>1256</v>
      </c>
      <c r="C142" s="205"/>
      <c r="D142" s="205"/>
      <c r="E142" s="205"/>
      <c r="F142" s="205"/>
      <c r="G142" s="205"/>
      <c r="H142" s="738"/>
      <c r="I142" s="738"/>
      <c r="J142" s="729"/>
    </row>
    <row r="143" spans="1:12" ht="15">
      <c r="A143" s="690" t="s">
        <v>1010</v>
      </c>
      <c r="B143" s="260" t="s">
        <v>273</v>
      </c>
      <c r="C143" s="260" t="s">
        <v>92</v>
      </c>
      <c r="D143" s="736" t="s">
        <v>57</v>
      </c>
      <c r="E143" s="126">
        <v>0</v>
      </c>
      <c r="F143" s="126">
        <v>0</v>
      </c>
      <c r="G143" s="126">
        <v>0</v>
      </c>
      <c r="H143" s="441">
        <f aca="true" t="shared" si="10" ref="H143:H150">AVERAGEA(E143:G143)</f>
        <v>0</v>
      </c>
      <c r="I143" s="126">
        <v>0</v>
      </c>
      <c r="J143" s="45"/>
      <c r="K143" s="20"/>
      <c r="L143" s="20"/>
    </row>
    <row r="144" spans="1:12" ht="15">
      <c r="A144" s="690" t="s">
        <v>1011</v>
      </c>
      <c r="B144" s="260" t="s">
        <v>274</v>
      </c>
      <c r="C144" s="260" t="s">
        <v>184</v>
      </c>
      <c r="D144" s="736" t="s">
        <v>57</v>
      </c>
      <c r="E144" s="126">
        <v>0</v>
      </c>
      <c r="F144" s="126">
        <v>0</v>
      </c>
      <c r="G144" s="126">
        <v>0</v>
      </c>
      <c r="H144" s="441">
        <f t="shared" si="10"/>
        <v>0</v>
      </c>
      <c r="I144" s="126">
        <v>0</v>
      </c>
      <c r="J144" s="45"/>
      <c r="K144" s="20"/>
      <c r="L144" s="20"/>
    </row>
    <row r="145" spans="1:12" ht="15">
      <c r="A145" s="690" t="s">
        <v>1012</v>
      </c>
      <c r="B145" s="260" t="s">
        <v>277</v>
      </c>
      <c r="C145" s="260" t="s">
        <v>75</v>
      </c>
      <c r="D145" s="737" t="s">
        <v>57</v>
      </c>
      <c r="E145" s="126">
        <v>0</v>
      </c>
      <c r="F145" s="126">
        <v>0</v>
      </c>
      <c r="G145" s="126">
        <v>0</v>
      </c>
      <c r="H145" s="441">
        <f t="shared" si="10"/>
        <v>0</v>
      </c>
      <c r="I145" s="126">
        <v>0</v>
      </c>
      <c r="J145" s="45"/>
      <c r="K145" s="20"/>
      <c r="L145" s="20"/>
    </row>
    <row r="146" spans="1:12" ht="15">
      <c r="A146" s="690" t="s">
        <v>1013</v>
      </c>
      <c r="B146" s="260" t="s">
        <v>276</v>
      </c>
      <c r="C146" s="260" t="s">
        <v>75</v>
      </c>
      <c r="D146" s="737" t="s">
        <v>57</v>
      </c>
      <c r="E146" s="126">
        <v>0</v>
      </c>
      <c r="F146" s="126">
        <v>0</v>
      </c>
      <c r="G146" s="126">
        <v>0</v>
      </c>
      <c r="H146" s="441">
        <f t="shared" si="10"/>
        <v>0</v>
      </c>
      <c r="I146" s="126">
        <v>0</v>
      </c>
      <c r="J146" s="45"/>
      <c r="K146" s="20"/>
      <c r="L146" s="20"/>
    </row>
    <row r="147" spans="1:12" ht="15">
      <c r="A147" s="690" t="s">
        <v>1014</v>
      </c>
      <c r="B147" s="260" t="s">
        <v>729</v>
      </c>
      <c r="C147" s="260" t="s">
        <v>75</v>
      </c>
      <c r="D147" s="736" t="s">
        <v>109</v>
      </c>
      <c r="E147" s="126">
        <v>0</v>
      </c>
      <c r="F147" s="126">
        <v>0</v>
      </c>
      <c r="G147" s="126">
        <v>0</v>
      </c>
      <c r="H147" s="441">
        <f t="shared" si="10"/>
        <v>0</v>
      </c>
      <c r="I147" s="126">
        <v>0</v>
      </c>
      <c r="J147" s="45"/>
      <c r="K147" s="20"/>
      <c r="L147" s="20"/>
    </row>
    <row r="148" spans="1:12" ht="15">
      <c r="A148" s="690" t="s">
        <v>1015</v>
      </c>
      <c r="B148" s="260" t="s">
        <v>730</v>
      </c>
      <c r="C148" s="260" t="s">
        <v>75</v>
      </c>
      <c r="D148" s="736" t="s">
        <v>731</v>
      </c>
      <c r="E148" s="126">
        <v>0</v>
      </c>
      <c r="F148" s="126">
        <v>0</v>
      </c>
      <c r="G148" s="126">
        <v>0</v>
      </c>
      <c r="H148" s="441">
        <f t="shared" si="10"/>
        <v>0</v>
      </c>
      <c r="I148" s="126">
        <v>0</v>
      </c>
      <c r="J148" s="45"/>
      <c r="K148" s="20"/>
      <c r="L148" s="20"/>
    </row>
    <row r="149" spans="1:12" ht="15">
      <c r="A149" s="690" t="s">
        <v>1016</v>
      </c>
      <c r="B149" s="260" t="s">
        <v>1257</v>
      </c>
      <c r="C149" s="260" t="s">
        <v>75</v>
      </c>
      <c r="D149" s="736" t="s">
        <v>57</v>
      </c>
      <c r="E149" s="126">
        <v>0</v>
      </c>
      <c r="F149" s="126">
        <v>0</v>
      </c>
      <c r="G149" s="126">
        <v>0</v>
      </c>
      <c r="H149" s="441">
        <f t="shared" si="10"/>
        <v>0</v>
      </c>
      <c r="I149" s="126">
        <v>0</v>
      </c>
      <c r="J149" s="45"/>
      <c r="K149" s="20"/>
      <c r="L149" s="20"/>
    </row>
    <row r="150" spans="1:12" ht="15">
      <c r="A150" s="690" t="s">
        <v>1017</v>
      </c>
      <c r="B150" s="260" t="s">
        <v>1258</v>
      </c>
      <c r="C150" s="260" t="s">
        <v>75</v>
      </c>
      <c r="D150" s="736" t="s">
        <v>57</v>
      </c>
      <c r="E150" s="126">
        <v>0</v>
      </c>
      <c r="F150" s="126">
        <v>0</v>
      </c>
      <c r="G150" s="126">
        <v>0</v>
      </c>
      <c r="H150" s="441">
        <f t="shared" si="10"/>
        <v>0</v>
      </c>
      <c r="I150" s="126">
        <v>0</v>
      </c>
      <c r="J150" s="45"/>
      <c r="K150" s="20"/>
      <c r="L150" s="20"/>
    </row>
    <row r="151" spans="1:12" ht="15">
      <c r="A151" s="441" t="s">
        <v>1018</v>
      </c>
      <c r="B151" s="442" t="s">
        <v>1296</v>
      </c>
      <c r="C151" s="441" t="s">
        <v>1417</v>
      </c>
      <c r="D151" s="441" t="s">
        <v>1259</v>
      </c>
      <c r="E151" s="441">
        <f>_xlfn.IFERROR(E147*10^6/E144,0)</f>
        <v>0</v>
      </c>
      <c r="F151" s="441">
        <f>_xlfn.IFERROR(F147*10^6/F144,0)</f>
        <v>0</v>
      </c>
      <c r="G151" s="441">
        <f>_xlfn.IFERROR(G147*10^6/G144,0)</f>
        <v>0</v>
      </c>
      <c r="H151" s="441">
        <f>_xlfn.IFERROR(H147*10^6/H144,0)</f>
        <v>0</v>
      </c>
      <c r="I151" s="441">
        <f>_xlfn.IFERROR(I147*10^6/I144,0)</f>
        <v>0</v>
      </c>
      <c r="J151" s="441"/>
      <c r="K151" s="20"/>
      <c r="L151" s="20"/>
    </row>
    <row r="152" spans="1:12" ht="15">
      <c r="A152" s="441" t="s">
        <v>1019</v>
      </c>
      <c r="B152" s="442" t="s">
        <v>1297</v>
      </c>
      <c r="C152" s="441" t="s">
        <v>1441</v>
      </c>
      <c r="D152" s="441" t="s">
        <v>1260</v>
      </c>
      <c r="E152" s="441">
        <f>_xlfn.IFERROR(E148*10^5/E144,0)</f>
        <v>0</v>
      </c>
      <c r="F152" s="441">
        <f>_xlfn.IFERROR(F148*10^5/F144,0)</f>
        <v>0</v>
      </c>
      <c r="G152" s="441">
        <f>_xlfn.IFERROR(G148*10^5/G144,0)</f>
        <v>0</v>
      </c>
      <c r="H152" s="441">
        <f>_xlfn.IFERROR(H148*10^5/H144,0)</f>
        <v>0</v>
      </c>
      <c r="I152" s="441">
        <f>_xlfn.IFERROR(I148*10^5/I144,0)</f>
        <v>0</v>
      </c>
      <c r="J152" s="441"/>
      <c r="K152" s="20"/>
      <c r="L152" s="20"/>
    </row>
    <row r="153" spans="1:12" ht="15">
      <c r="A153" s="441" t="s">
        <v>1312</v>
      </c>
      <c r="B153" s="442" t="s">
        <v>275</v>
      </c>
      <c r="C153" s="441" t="s">
        <v>1020</v>
      </c>
      <c r="D153" s="441" t="s">
        <v>57</v>
      </c>
      <c r="E153" s="441">
        <f>_xlfn.IFERROR(E144*100/E143,0)</f>
        <v>0</v>
      </c>
      <c r="F153" s="441">
        <f>_xlfn.IFERROR(F144*100/F143,0)</f>
        <v>0</v>
      </c>
      <c r="G153" s="441">
        <f>_xlfn.IFERROR(G144*100/G143,0)</f>
        <v>0</v>
      </c>
      <c r="H153" s="441">
        <f>_xlfn.IFERROR(H144*100/H143,0)</f>
        <v>0</v>
      </c>
      <c r="I153" s="441">
        <f>_xlfn.IFERROR(I144*100/I143,0)</f>
        <v>0</v>
      </c>
      <c r="J153" s="441"/>
      <c r="K153" s="20"/>
      <c r="L153" s="20"/>
    </row>
    <row r="154" spans="1:12" ht="15">
      <c r="A154" s="471"/>
      <c r="B154" s="564"/>
      <c r="C154" s="560"/>
      <c r="D154" s="560"/>
      <c r="E154" s="560"/>
      <c r="F154" s="560"/>
      <c r="G154" s="560"/>
      <c r="H154" s="560"/>
      <c r="I154" s="560"/>
      <c r="J154" s="560"/>
      <c r="K154" s="20"/>
      <c r="L154" s="20"/>
    </row>
    <row r="155" spans="1:12" ht="14.25">
      <c r="A155" s="206" t="s">
        <v>641</v>
      </c>
      <c r="B155" s="205" t="s">
        <v>1861</v>
      </c>
      <c r="C155" s="205"/>
      <c r="D155" s="205"/>
      <c r="E155" s="205"/>
      <c r="F155" s="205"/>
      <c r="G155" s="205"/>
      <c r="H155" s="738"/>
      <c r="I155" s="738"/>
      <c r="J155" s="729"/>
      <c r="K155" s="20"/>
      <c r="L155" s="20"/>
    </row>
    <row r="156" spans="1:12" ht="15">
      <c r="A156" s="690" t="s">
        <v>1313</v>
      </c>
      <c r="B156" s="260" t="s">
        <v>1272</v>
      </c>
      <c r="C156" s="260" t="s">
        <v>75</v>
      </c>
      <c r="D156" s="736" t="s">
        <v>109</v>
      </c>
      <c r="E156" s="126">
        <v>0</v>
      </c>
      <c r="F156" s="126">
        <v>0</v>
      </c>
      <c r="G156" s="126">
        <v>0</v>
      </c>
      <c r="H156" s="441">
        <f>AVERAGEA(E156:G156)</f>
        <v>0</v>
      </c>
      <c r="I156" s="126">
        <v>0</v>
      </c>
      <c r="J156" s="45"/>
      <c r="K156" s="20"/>
      <c r="L156" s="20"/>
    </row>
    <row r="157" spans="1:12" ht="15">
      <c r="A157" s="690" t="s">
        <v>1314</v>
      </c>
      <c r="B157" s="260" t="s">
        <v>730</v>
      </c>
      <c r="C157" s="260" t="s">
        <v>75</v>
      </c>
      <c r="D157" s="736" t="s">
        <v>731</v>
      </c>
      <c r="E157" s="126">
        <v>0</v>
      </c>
      <c r="F157" s="126">
        <v>0</v>
      </c>
      <c r="G157" s="126">
        <v>0</v>
      </c>
      <c r="H157" s="441">
        <f>AVERAGEA(E157:G157)</f>
        <v>0</v>
      </c>
      <c r="I157" s="126">
        <v>0</v>
      </c>
      <c r="J157" s="45"/>
      <c r="K157" s="20"/>
      <c r="L157" s="20"/>
    </row>
    <row r="158" spans="1:12" ht="14.25">
      <c r="A158" s="690"/>
      <c r="B158" s="744"/>
      <c r="C158" s="744"/>
      <c r="D158" s="691"/>
      <c r="E158" s="745"/>
      <c r="F158" s="745"/>
      <c r="G158" s="745"/>
      <c r="H158" s="745"/>
      <c r="I158" s="745"/>
      <c r="J158" s="45"/>
      <c r="K158" s="20"/>
      <c r="L158" s="20"/>
    </row>
    <row r="159" spans="1:10" s="119" customFormat="1" ht="14.25">
      <c r="A159" s="206" t="s">
        <v>642</v>
      </c>
      <c r="B159" s="205" t="s">
        <v>1269</v>
      </c>
      <c r="C159" s="205"/>
      <c r="D159" s="205"/>
      <c r="E159" s="205"/>
      <c r="F159" s="205"/>
      <c r="G159" s="205"/>
      <c r="H159" s="738"/>
      <c r="I159" s="738"/>
      <c r="J159" s="729"/>
    </row>
    <row r="160" spans="1:12" ht="15">
      <c r="A160" s="690" t="s">
        <v>1315</v>
      </c>
      <c r="B160" s="260" t="s">
        <v>274</v>
      </c>
      <c r="C160" s="260" t="s">
        <v>184</v>
      </c>
      <c r="D160" s="736" t="s">
        <v>57</v>
      </c>
      <c r="E160" s="441">
        <f>E144</f>
        <v>0</v>
      </c>
      <c r="F160" s="441">
        <f>F144</f>
        <v>0</v>
      </c>
      <c r="G160" s="441">
        <f>G144</f>
        <v>0</v>
      </c>
      <c r="H160" s="441">
        <f>H144</f>
        <v>0</v>
      </c>
      <c r="I160" s="441">
        <f>I144</f>
        <v>0</v>
      </c>
      <c r="J160" s="45"/>
      <c r="K160" s="20"/>
      <c r="L160" s="20"/>
    </row>
    <row r="161" spans="1:12" ht="15">
      <c r="A161" s="690" t="s">
        <v>1316</v>
      </c>
      <c r="B161" s="260" t="s">
        <v>1271</v>
      </c>
      <c r="C161" s="260" t="s">
        <v>75</v>
      </c>
      <c r="D161" s="736" t="s">
        <v>109</v>
      </c>
      <c r="E161" s="441">
        <f aca="true" t="shared" si="11" ref="E161:I162">E121+E134+E147+E156</f>
        <v>0</v>
      </c>
      <c r="F161" s="441">
        <f t="shared" si="11"/>
        <v>0</v>
      </c>
      <c r="G161" s="441">
        <f t="shared" si="11"/>
        <v>0</v>
      </c>
      <c r="H161" s="441">
        <f t="shared" si="11"/>
        <v>0</v>
      </c>
      <c r="I161" s="441">
        <f t="shared" si="11"/>
        <v>0</v>
      </c>
      <c r="J161" s="45"/>
      <c r="K161" s="20"/>
      <c r="L161" s="20"/>
    </row>
    <row r="162" spans="1:12" ht="15">
      <c r="A162" s="690" t="s">
        <v>1317</v>
      </c>
      <c r="B162" s="260" t="s">
        <v>1270</v>
      </c>
      <c r="C162" s="260" t="s">
        <v>75</v>
      </c>
      <c r="D162" s="736" t="s">
        <v>731</v>
      </c>
      <c r="E162" s="441">
        <f t="shared" si="11"/>
        <v>0</v>
      </c>
      <c r="F162" s="441">
        <f t="shared" si="11"/>
        <v>0</v>
      </c>
      <c r="G162" s="441">
        <f t="shared" si="11"/>
        <v>0</v>
      </c>
      <c r="H162" s="441">
        <f t="shared" si="11"/>
        <v>0</v>
      </c>
      <c r="I162" s="441">
        <f t="shared" si="11"/>
        <v>0</v>
      </c>
      <c r="J162" s="45"/>
      <c r="K162" s="20"/>
      <c r="L162" s="20"/>
    </row>
    <row r="163" spans="1:12" ht="15">
      <c r="A163" s="441" t="s">
        <v>1318</v>
      </c>
      <c r="B163" s="442" t="s">
        <v>1298</v>
      </c>
      <c r="C163" s="441" t="s">
        <v>1418</v>
      </c>
      <c r="D163" s="441" t="s">
        <v>1294</v>
      </c>
      <c r="E163" s="441">
        <f>_xlfn.IFERROR(E161*10^6/E160,0)</f>
        <v>0</v>
      </c>
      <c r="F163" s="441">
        <f>_xlfn.IFERROR(F161*10^6/F160,0)</f>
        <v>0</v>
      </c>
      <c r="G163" s="441">
        <f>_xlfn.IFERROR(G161*10^6/G160,0)</f>
        <v>0</v>
      </c>
      <c r="H163" s="441">
        <f>_xlfn.IFERROR(H161*10^6/H160,0)</f>
        <v>0</v>
      </c>
      <c r="I163" s="441">
        <f>_xlfn.IFERROR(I161*10^6/I160,0)</f>
        <v>0</v>
      </c>
      <c r="J163" s="441"/>
      <c r="K163" s="20"/>
      <c r="L163" s="20"/>
    </row>
    <row r="164" spans="1:12" ht="15">
      <c r="A164" s="441" t="s">
        <v>1319</v>
      </c>
      <c r="B164" s="442" t="s">
        <v>1299</v>
      </c>
      <c r="C164" s="441" t="s">
        <v>1425</v>
      </c>
      <c r="D164" s="441" t="s">
        <v>1295</v>
      </c>
      <c r="E164" s="441">
        <f>_xlfn.IFERROR(E162*10^5/E160,0)</f>
        <v>0</v>
      </c>
      <c r="F164" s="441">
        <f>_xlfn.IFERROR(F162*10^5/F160,0)</f>
        <v>0</v>
      </c>
      <c r="G164" s="441">
        <f>_xlfn.IFERROR(G162*10^5/G160,0)</f>
        <v>0</v>
      </c>
      <c r="H164" s="441">
        <f>_xlfn.IFERROR(H162*10^5/H160,0)</f>
        <v>0</v>
      </c>
      <c r="I164" s="441">
        <f>_xlfn.IFERROR(I162*10^5/I160,0)</f>
        <v>0</v>
      </c>
      <c r="J164" s="441"/>
      <c r="K164" s="20"/>
      <c r="L164" s="20"/>
    </row>
    <row r="165" spans="1:12" ht="15">
      <c r="A165" s="568"/>
      <c r="B165" s="558"/>
      <c r="C165" s="558"/>
      <c r="D165" s="470"/>
      <c r="E165" s="470"/>
      <c r="F165" s="470"/>
      <c r="G165" s="470"/>
      <c r="H165" s="470"/>
      <c r="I165" s="470"/>
      <c r="J165" s="470"/>
      <c r="K165" s="20"/>
      <c r="L165" s="20"/>
    </row>
    <row r="166" spans="1:10" s="119" customFormat="1" ht="14.25">
      <c r="A166" s="206" t="s">
        <v>65</v>
      </c>
      <c r="B166" s="205" t="s">
        <v>280</v>
      </c>
      <c r="C166" s="205"/>
      <c r="D166" s="205"/>
      <c r="E166" s="205"/>
      <c r="F166" s="205"/>
      <c r="G166" s="205"/>
      <c r="H166" s="738"/>
      <c r="I166" s="738"/>
      <c r="J166" s="729"/>
    </row>
    <row r="167" spans="1:12" ht="15">
      <c r="A167" s="690" t="s">
        <v>1273</v>
      </c>
      <c r="B167" s="260" t="s">
        <v>273</v>
      </c>
      <c r="C167" s="260" t="s">
        <v>92</v>
      </c>
      <c r="D167" s="736" t="s">
        <v>57</v>
      </c>
      <c r="E167" s="441">
        <f>E143</f>
        <v>0</v>
      </c>
      <c r="F167" s="441">
        <f>F143</f>
        <v>0</v>
      </c>
      <c r="G167" s="441">
        <f>G143</f>
        <v>0</v>
      </c>
      <c r="H167" s="441">
        <f>H143</f>
        <v>0</v>
      </c>
      <c r="I167" s="441">
        <f aca="true" t="shared" si="12" ref="I167:I177">I143</f>
        <v>0</v>
      </c>
      <c r="J167" s="45"/>
      <c r="K167" s="20"/>
      <c r="L167" s="20"/>
    </row>
    <row r="168" spans="1:12" ht="15">
      <c r="A168" s="690" t="s">
        <v>1274</v>
      </c>
      <c r="B168" s="260" t="s">
        <v>274</v>
      </c>
      <c r="C168" s="260" t="s">
        <v>184</v>
      </c>
      <c r="D168" s="736" t="s">
        <v>57</v>
      </c>
      <c r="E168" s="441">
        <f aca="true" t="shared" si="13" ref="E168:G174">E144</f>
        <v>0</v>
      </c>
      <c r="F168" s="441">
        <f t="shared" si="13"/>
        <v>0</v>
      </c>
      <c r="G168" s="441">
        <f t="shared" si="13"/>
        <v>0</v>
      </c>
      <c r="H168" s="441">
        <f aca="true" t="shared" si="14" ref="H168:H177">H144</f>
        <v>0</v>
      </c>
      <c r="I168" s="441">
        <f t="shared" si="12"/>
        <v>0</v>
      </c>
      <c r="J168" s="45"/>
      <c r="K168" s="20"/>
      <c r="L168" s="20"/>
    </row>
    <row r="169" spans="1:12" ht="15">
      <c r="A169" s="690" t="s">
        <v>1275</v>
      </c>
      <c r="B169" s="260" t="s">
        <v>277</v>
      </c>
      <c r="C169" s="260" t="s">
        <v>75</v>
      </c>
      <c r="D169" s="737" t="s">
        <v>57</v>
      </c>
      <c r="E169" s="441">
        <f t="shared" si="13"/>
        <v>0</v>
      </c>
      <c r="F169" s="441">
        <f t="shared" si="13"/>
        <v>0</v>
      </c>
      <c r="G169" s="441">
        <f t="shared" si="13"/>
        <v>0</v>
      </c>
      <c r="H169" s="441">
        <f t="shared" si="14"/>
        <v>0</v>
      </c>
      <c r="I169" s="441">
        <f t="shared" si="12"/>
        <v>0</v>
      </c>
      <c r="J169" s="45"/>
      <c r="K169" s="20"/>
      <c r="L169" s="20"/>
    </row>
    <row r="170" spans="1:12" ht="15">
      <c r="A170" s="690" t="s">
        <v>1276</v>
      </c>
      <c r="B170" s="260" t="s">
        <v>276</v>
      </c>
      <c r="C170" s="260" t="s">
        <v>75</v>
      </c>
      <c r="D170" s="737" t="s">
        <v>57</v>
      </c>
      <c r="E170" s="441">
        <f t="shared" si="13"/>
        <v>0</v>
      </c>
      <c r="F170" s="441">
        <f t="shared" si="13"/>
        <v>0</v>
      </c>
      <c r="G170" s="441">
        <f t="shared" si="13"/>
        <v>0</v>
      </c>
      <c r="H170" s="441">
        <f t="shared" si="14"/>
        <v>0</v>
      </c>
      <c r="I170" s="441">
        <f t="shared" si="12"/>
        <v>0</v>
      </c>
      <c r="J170" s="45"/>
      <c r="K170" s="20"/>
      <c r="L170" s="20"/>
    </row>
    <row r="171" spans="1:12" ht="15">
      <c r="A171" s="690" t="s">
        <v>1277</v>
      </c>
      <c r="B171" s="260" t="s">
        <v>729</v>
      </c>
      <c r="C171" s="260" t="s">
        <v>75</v>
      </c>
      <c r="D171" s="736" t="s">
        <v>109</v>
      </c>
      <c r="E171" s="441">
        <f t="shared" si="13"/>
        <v>0</v>
      </c>
      <c r="F171" s="441">
        <f t="shared" si="13"/>
        <v>0</v>
      </c>
      <c r="G171" s="441">
        <f t="shared" si="13"/>
        <v>0</v>
      </c>
      <c r="H171" s="441">
        <f t="shared" si="14"/>
        <v>0</v>
      </c>
      <c r="I171" s="441">
        <f t="shared" si="12"/>
        <v>0</v>
      </c>
      <c r="J171" s="45"/>
      <c r="K171" s="20"/>
      <c r="L171" s="20"/>
    </row>
    <row r="172" spans="1:12" ht="15">
      <c r="A172" s="690" t="s">
        <v>1278</v>
      </c>
      <c r="B172" s="260" t="s">
        <v>730</v>
      </c>
      <c r="C172" s="260" t="s">
        <v>75</v>
      </c>
      <c r="D172" s="736" t="s">
        <v>731</v>
      </c>
      <c r="E172" s="441">
        <f t="shared" si="13"/>
        <v>0</v>
      </c>
      <c r="F172" s="441">
        <f t="shared" si="13"/>
        <v>0</v>
      </c>
      <c r="G172" s="441">
        <f t="shared" si="13"/>
        <v>0</v>
      </c>
      <c r="H172" s="441">
        <f t="shared" si="14"/>
        <v>0</v>
      </c>
      <c r="I172" s="441">
        <f t="shared" si="12"/>
        <v>0</v>
      </c>
      <c r="J172" s="45"/>
      <c r="K172" s="20"/>
      <c r="L172" s="20"/>
    </row>
    <row r="173" spans="1:12" ht="15">
      <c r="A173" s="690" t="s">
        <v>1279</v>
      </c>
      <c r="B173" s="260" t="s">
        <v>810</v>
      </c>
      <c r="C173" s="260" t="s">
        <v>75</v>
      </c>
      <c r="D173" s="736" t="s">
        <v>57</v>
      </c>
      <c r="E173" s="441">
        <f t="shared" si="13"/>
        <v>0</v>
      </c>
      <c r="F173" s="441">
        <f t="shared" si="13"/>
        <v>0</v>
      </c>
      <c r="G173" s="441">
        <f t="shared" si="13"/>
        <v>0</v>
      </c>
      <c r="H173" s="441">
        <f t="shared" si="14"/>
        <v>0</v>
      </c>
      <c r="I173" s="441">
        <f t="shared" si="12"/>
        <v>0</v>
      </c>
      <c r="J173" s="45"/>
      <c r="K173" s="20"/>
      <c r="L173" s="20"/>
    </row>
    <row r="174" spans="1:12" ht="15">
      <c r="A174" s="690" t="s">
        <v>1280</v>
      </c>
      <c r="B174" s="260" t="s">
        <v>811</v>
      </c>
      <c r="C174" s="260" t="s">
        <v>75</v>
      </c>
      <c r="D174" s="736" t="s">
        <v>57</v>
      </c>
      <c r="E174" s="441">
        <f t="shared" si="13"/>
        <v>0</v>
      </c>
      <c r="F174" s="441">
        <f t="shared" si="13"/>
        <v>0</v>
      </c>
      <c r="G174" s="441">
        <f t="shared" si="13"/>
        <v>0</v>
      </c>
      <c r="H174" s="441">
        <f t="shared" si="14"/>
        <v>0</v>
      </c>
      <c r="I174" s="441">
        <f t="shared" si="12"/>
        <v>0</v>
      </c>
      <c r="J174" s="45"/>
      <c r="K174" s="20"/>
      <c r="L174" s="20"/>
    </row>
    <row r="175" spans="1:12" ht="15">
      <c r="A175" s="441" t="s">
        <v>1281</v>
      </c>
      <c r="B175" s="442" t="s">
        <v>405</v>
      </c>
      <c r="C175" s="441" t="s">
        <v>1419</v>
      </c>
      <c r="D175" s="441" t="s">
        <v>1259</v>
      </c>
      <c r="E175" s="441">
        <f aca="true" t="shared" si="15" ref="E175:G177">E151</f>
        <v>0</v>
      </c>
      <c r="F175" s="441">
        <f t="shared" si="15"/>
        <v>0</v>
      </c>
      <c r="G175" s="441">
        <f t="shared" si="15"/>
        <v>0</v>
      </c>
      <c r="H175" s="441">
        <f t="shared" si="14"/>
        <v>0</v>
      </c>
      <c r="I175" s="441">
        <f t="shared" si="12"/>
        <v>0</v>
      </c>
      <c r="J175" s="441"/>
      <c r="K175" s="20"/>
      <c r="L175" s="20"/>
    </row>
    <row r="176" spans="1:12" ht="15">
      <c r="A176" s="441" t="s">
        <v>1282</v>
      </c>
      <c r="B176" s="442" t="s">
        <v>406</v>
      </c>
      <c r="C176" s="441" t="s">
        <v>1426</v>
      </c>
      <c r="D176" s="441" t="s">
        <v>1260</v>
      </c>
      <c r="E176" s="441">
        <f t="shared" si="15"/>
        <v>0</v>
      </c>
      <c r="F176" s="441">
        <f t="shared" si="15"/>
        <v>0</v>
      </c>
      <c r="G176" s="441">
        <f t="shared" si="15"/>
        <v>0</v>
      </c>
      <c r="H176" s="441">
        <f t="shared" si="14"/>
        <v>0</v>
      </c>
      <c r="I176" s="441">
        <f t="shared" si="12"/>
        <v>0</v>
      </c>
      <c r="J176" s="441"/>
      <c r="K176" s="20"/>
      <c r="L176" s="20"/>
    </row>
    <row r="177" spans="1:12" ht="15">
      <c r="A177" s="441" t="s">
        <v>1283</v>
      </c>
      <c r="B177" s="442" t="s">
        <v>275</v>
      </c>
      <c r="C177" s="441" t="s">
        <v>1420</v>
      </c>
      <c r="D177" s="441" t="s">
        <v>3</v>
      </c>
      <c r="E177" s="441">
        <f t="shared" si="15"/>
        <v>0</v>
      </c>
      <c r="F177" s="441">
        <f t="shared" si="15"/>
        <v>0</v>
      </c>
      <c r="G177" s="441">
        <f t="shared" si="15"/>
        <v>0</v>
      </c>
      <c r="H177" s="441">
        <f t="shared" si="14"/>
        <v>0</v>
      </c>
      <c r="I177" s="441">
        <f t="shared" si="12"/>
        <v>0</v>
      </c>
      <c r="J177" s="441"/>
      <c r="K177" s="20"/>
      <c r="L177" s="20"/>
    </row>
    <row r="178" spans="1:12" ht="14.25">
      <c r="A178" s="690"/>
      <c r="B178" s="744"/>
      <c r="C178" s="744"/>
      <c r="D178" s="691"/>
      <c r="E178" s="745"/>
      <c r="F178" s="745"/>
      <c r="G178" s="745"/>
      <c r="H178" s="745"/>
      <c r="I178" s="745"/>
      <c r="J178" s="45"/>
      <c r="K178" s="20"/>
      <c r="L178" s="20"/>
    </row>
    <row r="179" spans="1:12" ht="14.25">
      <c r="A179" s="690" t="s">
        <v>66</v>
      </c>
      <c r="B179" s="94" t="s">
        <v>1834</v>
      </c>
      <c r="C179" s="21"/>
      <c r="D179" s="21"/>
      <c r="E179" s="21"/>
      <c r="F179" s="21"/>
      <c r="G179" s="21"/>
      <c r="H179" s="743"/>
      <c r="I179" s="743"/>
      <c r="J179" s="45"/>
      <c r="K179" s="20"/>
      <c r="L179" s="20"/>
    </row>
    <row r="180" spans="1:10" s="119" customFormat="1" ht="14.25">
      <c r="A180" s="206" t="s">
        <v>1284</v>
      </c>
      <c r="B180" s="205" t="s">
        <v>920</v>
      </c>
      <c r="C180" s="205"/>
      <c r="D180" s="205"/>
      <c r="E180" s="205"/>
      <c r="F180" s="205"/>
      <c r="G180" s="205"/>
      <c r="H180" s="738"/>
      <c r="I180" s="738"/>
      <c r="J180" s="729"/>
    </row>
    <row r="181" spans="1:12" ht="15">
      <c r="A181" s="690" t="s">
        <v>1320</v>
      </c>
      <c r="B181" s="45" t="s">
        <v>273</v>
      </c>
      <c r="C181" s="45" t="s">
        <v>92</v>
      </c>
      <c r="D181" s="46" t="s">
        <v>57</v>
      </c>
      <c r="E181" s="126"/>
      <c r="F181" s="126">
        <v>0</v>
      </c>
      <c r="G181" s="126">
        <v>0</v>
      </c>
      <c r="H181" s="441">
        <f aca="true" t="shared" si="16" ref="H181:H187">AVERAGEA(E181:G181)</f>
        <v>0</v>
      </c>
      <c r="I181" s="126">
        <v>0</v>
      </c>
      <c r="J181" s="45"/>
      <c r="K181" s="20"/>
      <c r="L181" s="20"/>
    </row>
    <row r="182" spans="1:12" ht="15">
      <c r="A182" s="690" t="s">
        <v>1321</v>
      </c>
      <c r="B182" s="45" t="s">
        <v>274</v>
      </c>
      <c r="C182" s="45" t="s">
        <v>184</v>
      </c>
      <c r="D182" s="46" t="s">
        <v>57</v>
      </c>
      <c r="E182" s="126"/>
      <c r="F182" s="559">
        <v>0</v>
      </c>
      <c r="G182" s="559">
        <v>0</v>
      </c>
      <c r="H182" s="441">
        <f t="shared" si="16"/>
        <v>0</v>
      </c>
      <c r="I182" s="559">
        <v>0</v>
      </c>
      <c r="J182" s="45"/>
      <c r="K182" s="20"/>
      <c r="L182" s="20"/>
    </row>
    <row r="183" spans="1:12" ht="15">
      <c r="A183" s="690" t="s">
        <v>1322</v>
      </c>
      <c r="B183" s="45" t="s">
        <v>236</v>
      </c>
      <c r="C183" s="45"/>
      <c r="D183" s="270"/>
      <c r="E183" s="480"/>
      <c r="F183" s="480"/>
      <c r="G183" s="480"/>
      <c r="H183" s="746"/>
      <c r="I183" s="480"/>
      <c r="J183" s="45"/>
      <c r="K183" s="20"/>
      <c r="L183" s="20"/>
    </row>
    <row r="184" spans="1:12" ht="15">
      <c r="A184" s="690" t="s">
        <v>1323</v>
      </c>
      <c r="B184" s="45" t="s">
        <v>277</v>
      </c>
      <c r="C184" s="45" t="s">
        <v>75</v>
      </c>
      <c r="D184" s="270" t="s">
        <v>57</v>
      </c>
      <c r="E184" s="126">
        <v>0</v>
      </c>
      <c r="F184" s="126">
        <v>0</v>
      </c>
      <c r="G184" s="126">
        <v>0</v>
      </c>
      <c r="H184" s="441">
        <f t="shared" si="16"/>
        <v>0</v>
      </c>
      <c r="I184" s="126">
        <v>0</v>
      </c>
      <c r="J184" s="45"/>
      <c r="K184" s="20"/>
      <c r="L184" s="20"/>
    </row>
    <row r="185" spans="1:12" ht="15">
      <c r="A185" s="690" t="s">
        <v>1324</v>
      </c>
      <c r="B185" s="45" t="s">
        <v>276</v>
      </c>
      <c r="C185" s="45" t="s">
        <v>75</v>
      </c>
      <c r="D185" s="270" t="s">
        <v>57</v>
      </c>
      <c r="E185" s="126">
        <v>0</v>
      </c>
      <c r="F185" s="126">
        <v>0</v>
      </c>
      <c r="G185" s="126">
        <v>0</v>
      </c>
      <c r="H185" s="441">
        <f t="shared" si="16"/>
        <v>0</v>
      </c>
      <c r="I185" s="126">
        <v>0</v>
      </c>
      <c r="J185" s="45"/>
      <c r="K185" s="20"/>
      <c r="L185" s="20"/>
    </row>
    <row r="186" spans="1:12" ht="15">
      <c r="A186" s="690" t="s">
        <v>1325</v>
      </c>
      <c r="B186" s="45" t="s">
        <v>729</v>
      </c>
      <c r="C186" s="45" t="s">
        <v>75</v>
      </c>
      <c r="D186" s="46" t="s">
        <v>109</v>
      </c>
      <c r="E186" s="126"/>
      <c r="F186" s="126">
        <v>0</v>
      </c>
      <c r="G186" s="126">
        <v>0</v>
      </c>
      <c r="H186" s="441">
        <f t="shared" si="16"/>
        <v>0</v>
      </c>
      <c r="I186" s="126">
        <v>0</v>
      </c>
      <c r="J186" s="45"/>
      <c r="K186" s="20"/>
      <c r="L186" s="20"/>
    </row>
    <row r="187" spans="1:12" ht="15">
      <c r="A187" s="690" t="s">
        <v>1326</v>
      </c>
      <c r="B187" s="45" t="s">
        <v>730</v>
      </c>
      <c r="C187" s="45" t="s">
        <v>75</v>
      </c>
      <c r="D187" s="46" t="s">
        <v>731</v>
      </c>
      <c r="E187" s="126"/>
      <c r="F187" s="126">
        <v>0</v>
      </c>
      <c r="G187" s="126">
        <v>0</v>
      </c>
      <c r="H187" s="441">
        <f t="shared" si="16"/>
        <v>0</v>
      </c>
      <c r="I187" s="126">
        <v>0</v>
      </c>
      <c r="J187" s="45"/>
      <c r="K187" s="20"/>
      <c r="L187" s="20"/>
    </row>
    <row r="188" spans="1:12" ht="15">
      <c r="A188" s="441" t="s">
        <v>1327</v>
      </c>
      <c r="B188" s="442" t="s">
        <v>405</v>
      </c>
      <c r="C188" s="441" t="s">
        <v>1421</v>
      </c>
      <c r="D188" s="441" t="s">
        <v>408</v>
      </c>
      <c r="E188" s="441">
        <f>_xlfn.IFERROR(E186*10^6/E182,0)</f>
        <v>0</v>
      </c>
      <c r="F188" s="441">
        <f>_xlfn.IFERROR(F186*10^6/F182,0)</f>
        <v>0</v>
      </c>
      <c r="G188" s="441">
        <f>_xlfn.IFERROR(G186*10^6/G182,0)</f>
        <v>0</v>
      </c>
      <c r="H188" s="441">
        <f>_xlfn.IFERROR(H186*10^6/H182,0)</f>
        <v>0</v>
      </c>
      <c r="I188" s="441">
        <f>_xlfn.IFERROR(I186*10^6/I182,0)</f>
        <v>0</v>
      </c>
      <c r="J188" s="441"/>
      <c r="K188" s="20"/>
      <c r="L188" s="20"/>
    </row>
    <row r="189" spans="1:12" ht="15">
      <c r="A189" s="441" t="s">
        <v>1328</v>
      </c>
      <c r="B189" s="442" t="s">
        <v>406</v>
      </c>
      <c r="C189" s="441" t="s">
        <v>1427</v>
      </c>
      <c r="D189" s="441" t="s">
        <v>407</v>
      </c>
      <c r="E189" s="441">
        <f>_xlfn.IFERROR(E187*10^5/E182,0)</f>
        <v>0</v>
      </c>
      <c r="F189" s="441">
        <f>_xlfn.IFERROR(F187*10^5/F182,0)</f>
        <v>0</v>
      </c>
      <c r="G189" s="441">
        <f>_xlfn.IFERROR(G187*10^5/G182,0)</f>
        <v>0</v>
      </c>
      <c r="H189" s="441">
        <f>_xlfn.IFERROR(H187*10^5/H182,0)</f>
        <v>0</v>
      </c>
      <c r="I189" s="441">
        <f>_xlfn.IFERROR(I187*10^5/I182,0)</f>
        <v>0</v>
      </c>
      <c r="J189" s="441"/>
      <c r="K189" s="20"/>
      <c r="L189" s="20"/>
    </row>
    <row r="190" spans="1:12" ht="15">
      <c r="A190" s="441" t="s">
        <v>1329</v>
      </c>
      <c r="B190" s="442" t="s">
        <v>275</v>
      </c>
      <c r="C190" s="441" t="s">
        <v>1422</v>
      </c>
      <c r="D190" s="441" t="s">
        <v>57</v>
      </c>
      <c r="E190" s="441">
        <f>_xlfn.IFERROR(E182*100/E181,0)</f>
        <v>0</v>
      </c>
      <c r="F190" s="441">
        <f>_xlfn.IFERROR(F182*100/F181,0)</f>
        <v>0</v>
      </c>
      <c r="G190" s="441">
        <f>_xlfn.IFERROR(G182*100/G181,0)</f>
        <v>0</v>
      </c>
      <c r="H190" s="441">
        <f>_xlfn.IFERROR(H182*100/H181,0)</f>
        <v>0</v>
      </c>
      <c r="I190" s="441">
        <f>_xlfn.IFERROR(I182*100/I181,0)</f>
        <v>0</v>
      </c>
      <c r="J190" s="441"/>
      <c r="K190" s="20"/>
      <c r="L190" s="20"/>
    </row>
    <row r="191" spans="1:10" s="119" customFormat="1" ht="14.25">
      <c r="A191" s="206" t="s">
        <v>1285</v>
      </c>
      <c r="B191" s="205" t="s">
        <v>921</v>
      </c>
      <c r="C191" s="205"/>
      <c r="D191" s="205"/>
      <c r="E191" s="205"/>
      <c r="F191" s="205"/>
      <c r="G191" s="205"/>
      <c r="H191" s="738"/>
      <c r="I191" s="738"/>
      <c r="J191" s="729"/>
    </row>
    <row r="192" spans="1:12" ht="15">
      <c r="A192" s="690" t="s">
        <v>1330</v>
      </c>
      <c r="B192" s="45" t="s">
        <v>273</v>
      </c>
      <c r="C192" s="45" t="s">
        <v>92</v>
      </c>
      <c r="D192" s="46" t="s">
        <v>57</v>
      </c>
      <c r="E192" s="126"/>
      <c r="F192" s="126">
        <v>0</v>
      </c>
      <c r="G192" s="126">
        <v>0</v>
      </c>
      <c r="H192" s="441">
        <f aca="true" t="shared" si="17" ref="H192:H198">AVERAGEA(E192:G192)</f>
        <v>0</v>
      </c>
      <c r="I192" s="126">
        <v>0</v>
      </c>
      <c r="J192" s="45"/>
      <c r="K192" s="20"/>
      <c r="L192" s="20"/>
    </row>
    <row r="193" spans="1:12" ht="15">
      <c r="A193" s="690" t="s">
        <v>1331</v>
      </c>
      <c r="B193" s="45" t="s">
        <v>274</v>
      </c>
      <c r="C193" s="45" t="s">
        <v>184</v>
      </c>
      <c r="D193" s="46" t="s">
        <v>57</v>
      </c>
      <c r="E193" s="126"/>
      <c r="F193" s="559">
        <v>0</v>
      </c>
      <c r="G193" s="559">
        <v>0</v>
      </c>
      <c r="H193" s="441">
        <f t="shared" si="17"/>
        <v>0</v>
      </c>
      <c r="I193" s="559">
        <v>0</v>
      </c>
      <c r="J193" s="45"/>
      <c r="K193" s="20"/>
      <c r="L193" s="20"/>
    </row>
    <row r="194" spans="1:12" ht="15">
      <c r="A194" s="690" t="s">
        <v>1332</v>
      </c>
      <c r="B194" s="45" t="s">
        <v>236</v>
      </c>
      <c r="C194" s="45"/>
      <c r="D194" s="270"/>
      <c r="E194" s="480"/>
      <c r="F194" s="480"/>
      <c r="G194" s="480"/>
      <c r="H194" s="746"/>
      <c r="I194" s="480"/>
      <c r="J194" s="45"/>
      <c r="K194" s="20"/>
      <c r="L194" s="20"/>
    </row>
    <row r="195" spans="1:12" ht="15">
      <c r="A195" s="690" t="s">
        <v>1333</v>
      </c>
      <c r="B195" s="45" t="s">
        <v>277</v>
      </c>
      <c r="C195" s="45" t="s">
        <v>75</v>
      </c>
      <c r="D195" s="270" t="s">
        <v>57</v>
      </c>
      <c r="E195" s="126">
        <v>0</v>
      </c>
      <c r="F195" s="126">
        <v>0</v>
      </c>
      <c r="G195" s="126">
        <v>0</v>
      </c>
      <c r="H195" s="441">
        <f t="shared" si="17"/>
        <v>0</v>
      </c>
      <c r="I195" s="126">
        <v>0</v>
      </c>
      <c r="J195" s="45"/>
      <c r="K195" s="20"/>
      <c r="L195" s="20"/>
    </row>
    <row r="196" spans="1:12" ht="15">
      <c r="A196" s="690" t="s">
        <v>1334</v>
      </c>
      <c r="B196" s="45" t="s">
        <v>276</v>
      </c>
      <c r="C196" s="45" t="s">
        <v>75</v>
      </c>
      <c r="D196" s="270" t="s">
        <v>57</v>
      </c>
      <c r="E196" s="126">
        <v>0</v>
      </c>
      <c r="F196" s="126">
        <v>0</v>
      </c>
      <c r="G196" s="126">
        <v>0</v>
      </c>
      <c r="H196" s="441">
        <f t="shared" si="17"/>
        <v>0</v>
      </c>
      <c r="I196" s="126">
        <v>0</v>
      </c>
      <c r="J196" s="45"/>
      <c r="K196" s="20"/>
      <c r="L196" s="20"/>
    </row>
    <row r="197" spans="1:12" ht="15">
      <c r="A197" s="690" t="s">
        <v>1335</v>
      </c>
      <c r="B197" s="45" t="s">
        <v>729</v>
      </c>
      <c r="C197" s="45" t="s">
        <v>75</v>
      </c>
      <c r="D197" s="46" t="s">
        <v>109</v>
      </c>
      <c r="E197" s="126"/>
      <c r="F197" s="126">
        <v>0</v>
      </c>
      <c r="G197" s="126">
        <v>0</v>
      </c>
      <c r="H197" s="441">
        <f t="shared" si="17"/>
        <v>0</v>
      </c>
      <c r="I197" s="126">
        <v>0</v>
      </c>
      <c r="J197" s="45"/>
      <c r="K197" s="20"/>
      <c r="L197" s="20"/>
    </row>
    <row r="198" spans="1:12" ht="15">
      <c r="A198" s="690" t="s">
        <v>1336</v>
      </c>
      <c r="B198" s="45" t="s">
        <v>730</v>
      </c>
      <c r="C198" s="45" t="s">
        <v>75</v>
      </c>
      <c r="D198" s="46" t="s">
        <v>731</v>
      </c>
      <c r="E198" s="126"/>
      <c r="F198" s="126">
        <v>0</v>
      </c>
      <c r="G198" s="126">
        <v>0</v>
      </c>
      <c r="H198" s="441">
        <f t="shared" si="17"/>
        <v>0</v>
      </c>
      <c r="I198" s="126">
        <v>0</v>
      </c>
      <c r="J198" s="45"/>
      <c r="K198" s="20"/>
      <c r="L198" s="20"/>
    </row>
    <row r="199" spans="1:12" ht="15">
      <c r="A199" s="441" t="s">
        <v>1337</v>
      </c>
      <c r="B199" s="442" t="s">
        <v>405</v>
      </c>
      <c r="C199" s="441" t="s">
        <v>1423</v>
      </c>
      <c r="D199" s="441" t="s">
        <v>408</v>
      </c>
      <c r="E199" s="441">
        <f>_xlfn.IFERROR(E197*10^6/E193,0)</f>
        <v>0</v>
      </c>
      <c r="F199" s="441">
        <f>_xlfn.IFERROR(F197*10^6/F193,0)</f>
        <v>0</v>
      </c>
      <c r="G199" s="441">
        <f>_xlfn.IFERROR(G197*10^6/G193,0)</f>
        <v>0</v>
      </c>
      <c r="H199" s="441">
        <f>_xlfn.IFERROR(H197*10^6/H193,0)</f>
        <v>0</v>
      </c>
      <c r="I199" s="441">
        <f>_xlfn.IFERROR(I197*10^6/I193,0)</f>
        <v>0</v>
      </c>
      <c r="J199" s="441"/>
      <c r="K199" s="20"/>
      <c r="L199" s="20"/>
    </row>
    <row r="200" spans="1:12" ht="15">
      <c r="A200" s="441" t="s">
        <v>1338</v>
      </c>
      <c r="B200" s="442" t="s">
        <v>406</v>
      </c>
      <c r="C200" s="441" t="s">
        <v>1428</v>
      </c>
      <c r="D200" s="441" t="s">
        <v>407</v>
      </c>
      <c r="E200" s="441">
        <f>_xlfn.IFERROR(E198*10^5/E193,0)</f>
        <v>0</v>
      </c>
      <c r="F200" s="441">
        <f>_xlfn.IFERROR(F198*10^5/F193,0)</f>
        <v>0</v>
      </c>
      <c r="G200" s="441">
        <f>_xlfn.IFERROR(G198*10^5/G193,0)</f>
        <v>0</v>
      </c>
      <c r="H200" s="441">
        <f>_xlfn.IFERROR(H198*10^5/H193,0)</f>
        <v>0</v>
      </c>
      <c r="I200" s="441">
        <f>_xlfn.IFERROR(I198*10^5/I193,0)</f>
        <v>0</v>
      </c>
      <c r="J200" s="441"/>
      <c r="K200" s="20"/>
      <c r="L200" s="20"/>
    </row>
    <row r="201" spans="1:12" ht="15">
      <c r="A201" s="441" t="s">
        <v>1339</v>
      </c>
      <c r="B201" s="442" t="s">
        <v>275</v>
      </c>
      <c r="C201" s="441" t="s">
        <v>1424</v>
      </c>
      <c r="D201" s="441" t="s">
        <v>57</v>
      </c>
      <c r="E201" s="441">
        <f>_xlfn.IFERROR(E193*100/E192,0)</f>
        <v>0</v>
      </c>
      <c r="F201" s="441">
        <f>_xlfn.IFERROR(F193*100/F192,0)</f>
        <v>0</v>
      </c>
      <c r="G201" s="441">
        <f>_xlfn.IFERROR(G193*100/G192,0)</f>
        <v>0</v>
      </c>
      <c r="H201" s="441">
        <f>_xlfn.IFERROR(H193*100/H192,0)</f>
        <v>0</v>
      </c>
      <c r="I201" s="441">
        <f>_xlfn.IFERROR(I193*100/I192,0)</f>
        <v>0</v>
      </c>
      <c r="J201" s="441"/>
      <c r="K201" s="20"/>
      <c r="L201" s="20"/>
    </row>
    <row r="202" spans="1:10" s="119" customFormat="1" ht="14.25">
      <c r="A202" s="206" t="s">
        <v>1286</v>
      </c>
      <c r="B202" s="205" t="s">
        <v>922</v>
      </c>
      <c r="C202" s="205"/>
      <c r="D202" s="205"/>
      <c r="E202" s="205"/>
      <c r="F202" s="205"/>
      <c r="G202" s="205"/>
      <c r="H202" s="738"/>
      <c r="I202" s="205"/>
      <c r="J202" s="729"/>
    </row>
    <row r="203" spans="1:12" ht="15">
      <c r="A203" s="690" t="s">
        <v>1340</v>
      </c>
      <c r="B203" s="45" t="s">
        <v>273</v>
      </c>
      <c r="C203" s="45" t="s">
        <v>92</v>
      </c>
      <c r="D203" s="46" t="s">
        <v>57</v>
      </c>
      <c r="E203" s="126"/>
      <c r="F203" s="126">
        <v>0</v>
      </c>
      <c r="G203" s="126">
        <v>0</v>
      </c>
      <c r="H203" s="441">
        <f aca="true" t="shared" si="18" ref="H203:H209">AVERAGEA(E203:G203)</f>
        <v>0</v>
      </c>
      <c r="I203" s="126">
        <v>0</v>
      </c>
      <c r="J203" s="45"/>
      <c r="K203" s="20"/>
      <c r="L203" s="20"/>
    </row>
    <row r="204" spans="1:12" ht="15">
      <c r="A204" s="690" t="s">
        <v>1341</v>
      </c>
      <c r="B204" s="45" t="s">
        <v>274</v>
      </c>
      <c r="C204" s="45" t="s">
        <v>184</v>
      </c>
      <c r="D204" s="46" t="s">
        <v>57</v>
      </c>
      <c r="E204" s="126"/>
      <c r="F204" s="559">
        <v>0</v>
      </c>
      <c r="G204" s="559">
        <v>0</v>
      </c>
      <c r="H204" s="441">
        <f t="shared" si="18"/>
        <v>0</v>
      </c>
      <c r="I204" s="559">
        <v>0</v>
      </c>
      <c r="J204" s="45"/>
      <c r="K204" s="20"/>
      <c r="L204" s="20"/>
    </row>
    <row r="205" spans="1:12" ht="15">
      <c r="A205" s="690" t="s">
        <v>1342</v>
      </c>
      <c r="B205" s="45" t="s">
        <v>236</v>
      </c>
      <c r="C205" s="45" t="s">
        <v>954</v>
      </c>
      <c r="D205" s="270"/>
      <c r="E205" s="480"/>
      <c r="F205" s="480"/>
      <c r="G205" s="480"/>
      <c r="H205" s="746"/>
      <c r="I205" s="480"/>
      <c r="J205" s="45"/>
      <c r="K205" s="20"/>
      <c r="L205" s="20"/>
    </row>
    <row r="206" spans="1:12" ht="15">
      <c r="A206" s="690" t="s">
        <v>1343</v>
      </c>
      <c r="B206" s="45" t="s">
        <v>277</v>
      </c>
      <c r="C206" s="45" t="s">
        <v>75</v>
      </c>
      <c r="D206" s="270" t="s">
        <v>57</v>
      </c>
      <c r="E206" s="126">
        <v>0</v>
      </c>
      <c r="F206" s="126">
        <v>0</v>
      </c>
      <c r="G206" s="126">
        <v>0</v>
      </c>
      <c r="H206" s="441">
        <f t="shared" si="18"/>
        <v>0</v>
      </c>
      <c r="I206" s="126">
        <v>0</v>
      </c>
      <c r="J206" s="45"/>
      <c r="K206" s="20"/>
      <c r="L206" s="20"/>
    </row>
    <row r="207" spans="1:12" ht="15">
      <c r="A207" s="690" t="s">
        <v>1344</v>
      </c>
      <c r="B207" s="45" t="s">
        <v>276</v>
      </c>
      <c r="C207" s="45" t="s">
        <v>75</v>
      </c>
      <c r="D207" s="270" t="s">
        <v>57</v>
      </c>
      <c r="E207" s="126">
        <v>0</v>
      </c>
      <c r="F207" s="126">
        <v>0</v>
      </c>
      <c r="G207" s="126">
        <v>0</v>
      </c>
      <c r="H207" s="441">
        <f t="shared" si="18"/>
        <v>0</v>
      </c>
      <c r="I207" s="126">
        <v>0</v>
      </c>
      <c r="J207" s="45"/>
      <c r="K207" s="20"/>
      <c r="L207" s="20"/>
    </row>
    <row r="208" spans="1:12" ht="15">
      <c r="A208" s="690" t="s">
        <v>1345</v>
      </c>
      <c r="B208" s="45" t="s">
        <v>729</v>
      </c>
      <c r="C208" s="45" t="s">
        <v>75</v>
      </c>
      <c r="D208" s="46" t="s">
        <v>109</v>
      </c>
      <c r="E208" s="126"/>
      <c r="F208" s="126">
        <v>0</v>
      </c>
      <c r="G208" s="126">
        <v>0</v>
      </c>
      <c r="H208" s="441">
        <f t="shared" si="18"/>
        <v>0</v>
      </c>
      <c r="I208" s="126">
        <v>0</v>
      </c>
      <c r="J208" s="45"/>
      <c r="K208" s="20"/>
      <c r="L208" s="20"/>
    </row>
    <row r="209" spans="1:12" ht="15">
      <c r="A209" s="690" t="s">
        <v>1346</v>
      </c>
      <c r="B209" s="45" t="s">
        <v>730</v>
      </c>
      <c r="C209" s="45" t="s">
        <v>75</v>
      </c>
      <c r="D209" s="46" t="s">
        <v>731</v>
      </c>
      <c r="E209" s="126"/>
      <c r="F209" s="126">
        <v>0</v>
      </c>
      <c r="G209" s="126">
        <v>0</v>
      </c>
      <c r="H209" s="441">
        <f t="shared" si="18"/>
        <v>0</v>
      </c>
      <c r="I209" s="126">
        <v>0</v>
      </c>
      <c r="J209" s="45"/>
      <c r="K209" s="20"/>
      <c r="L209" s="20"/>
    </row>
    <row r="210" spans="1:12" ht="15">
      <c r="A210" s="441" t="s">
        <v>1347</v>
      </c>
      <c r="B210" s="442" t="s">
        <v>405</v>
      </c>
      <c r="C210" s="441" t="s">
        <v>1429</v>
      </c>
      <c r="D210" s="441" t="s">
        <v>408</v>
      </c>
      <c r="E210" s="441">
        <f>_xlfn.IFERROR(E208*10^6/E204,0)</f>
        <v>0</v>
      </c>
      <c r="F210" s="441">
        <f>_xlfn.IFERROR(F208*10^6/F204,0)</f>
        <v>0</v>
      </c>
      <c r="G210" s="441">
        <f>_xlfn.IFERROR(G208*10^6/G204,0)</f>
        <v>0</v>
      </c>
      <c r="H210" s="441">
        <f>_xlfn.IFERROR(H208*10^6/H204,0)</f>
        <v>0</v>
      </c>
      <c r="I210" s="441">
        <f>_xlfn.IFERROR(I208*10^6/I204,0)</f>
        <v>0</v>
      </c>
      <c r="J210" s="441"/>
      <c r="K210" s="20"/>
      <c r="L210" s="20"/>
    </row>
    <row r="211" spans="1:10" s="966" customFormat="1" ht="15">
      <c r="A211" s="1006" t="s">
        <v>1348</v>
      </c>
      <c r="B211" s="1007" t="s">
        <v>406</v>
      </c>
      <c r="C211" s="441" t="s">
        <v>1430</v>
      </c>
      <c r="D211" s="441" t="s">
        <v>407</v>
      </c>
      <c r="E211" s="441">
        <f>_xlfn.IFERROR(E209*10^5/E204,0)</f>
        <v>0</v>
      </c>
      <c r="F211" s="441">
        <f>_xlfn.IFERROR(F209*10^5/F204,0)</f>
        <v>0</v>
      </c>
      <c r="G211" s="441">
        <f>_xlfn.IFERROR(G209*10^5/G204,0)</f>
        <v>0</v>
      </c>
      <c r="H211" s="441">
        <f>_xlfn.IFERROR(H209*10^5/H204,0)</f>
        <v>0</v>
      </c>
      <c r="I211" s="441">
        <f>_xlfn.IFERROR(I209*10^5/I204,0)</f>
        <v>0</v>
      </c>
      <c r="J211" s="965"/>
    </row>
    <row r="212" spans="1:12" ht="15">
      <c r="A212" s="441" t="s">
        <v>1349</v>
      </c>
      <c r="B212" s="442" t="s">
        <v>275</v>
      </c>
      <c r="C212" s="441" t="s">
        <v>1431</v>
      </c>
      <c r="D212" s="441" t="s">
        <v>57</v>
      </c>
      <c r="E212" s="441">
        <f>_xlfn.IFERROR(E204*100/E203,0)</f>
        <v>0</v>
      </c>
      <c r="F212" s="441">
        <f>_xlfn.IFERROR(F204*100/F203,0)</f>
        <v>0</v>
      </c>
      <c r="G212" s="441">
        <f>_xlfn.IFERROR(G204*100/G203,0)</f>
        <v>0</v>
      </c>
      <c r="H212" s="441">
        <f>_xlfn.IFERROR(H204*100/H203,0)</f>
        <v>0</v>
      </c>
      <c r="I212" s="441">
        <f>_xlfn.IFERROR(I204*100/I203,0)</f>
        <v>0</v>
      </c>
      <c r="J212" s="441"/>
      <c r="K212" s="20"/>
      <c r="L212" s="20"/>
    </row>
    <row r="213" spans="1:12" ht="15">
      <c r="A213" s="626" t="s">
        <v>1835</v>
      </c>
      <c r="B213" s="626"/>
      <c r="C213" s="625"/>
      <c r="D213" s="625"/>
      <c r="E213" s="625"/>
      <c r="F213" s="625"/>
      <c r="G213" s="625"/>
      <c r="H213" s="625"/>
      <c r="I213" s="625"/>
      <c r="J213" s="625"/>
      <c r="K213" s="20"/>
      <c r="L213" s="20"/>
    </row>
    <row r="214" ht="14.25">
      <c r="I214" s="741"/>
    </row>
    <row r="215" spans="1:12" ht="15">
      <c r="A215" s="441" t="s">
        <v>1287</v>
      </c>
      <c r="B215" s="442" t="s">
        <v>956</v>
      </c>
      <c r="C215" s="441" t="s">
        <v>1442</v>
      </c>
      <c r="D215" s="441" t="s">
        <v>57</v>
      </c>
      <c r="E215" s="441">
        <f>E182+E193+E204</f>
        <v>0</v>
      </c>
      <c r="F215" s="441">
        <f>F182+F193+F204</f>
        <v>0</v>
      </c>
      <c r="G215" s="441">
        <f>G182+G193+G204</f>
        <v>0</v>
      </c>
      <c r="H215" s="441">
        <f>H182+H193+H204</f>
        <v>0</v>
      </c>
      <c r="I215" s="441">
        <f>I182+I193+I204</f>
        <v>0</v>
      </c>
      <c r="J215" s="441"/>
      <c r="K215" s="20"/>
      <c r="L215" s="20"/>
    </row>
    <row r="216" spans="1:12" ht="38.25">
      <c r="A216" s="441" t="s">
        <v>1288</v>
      </c>
      <c r="B216" s="442" t="s">
        <v>405</v>
      </c>
      <c r="C216" s="563" t="s">
        <v>1443</v>
      </c>
      <c r="D216" s="441" t="s">
        <v>408</v>
      </c>
      <c r="E216" s="441">
        <f>_xlfn.IFERROR((E188*E182+E199*E193+E210*E204)/(E182+E193+E204),0)</f>
        <v>0</v>
      </c>
      <c r="F216" s="441">
        <f>_xlfn.IFERROR((F188*F182+F199*F193+F210*F204)/(F182+F193+F204),0)</f>
        <v>0</v>
      </c>
      <c r="G216" s="441">
        <f>_xlfn.IFERROR((G188*G182+G199*G193+G210*G204)/(G182+G193+G204),0)</f>
        <v>0</v>
      </c>
      <c r="H216" s="441">
        <f>_xlfn.IFERROR((H188*H182+H199*H193+H210*H204)/(H182+H193+H204),0)</f>
        <v>0</v>
      </c>
      <c r="I216" s="441">
        <f>_xlfn.IFERROR((I188*I182+I199*I193+I210*I204)/(I182+I193+I204),0)</f>
        <v>0</v>
      </c>
      <c r="J216" s="441"/>
      <c r="K216" s="20"/>
      <c r="L216" s="20"/>
    </row>
    <row r="217" spans="1:12" ht="38.25">
      <c r="A217" s="441" t="s">
        <v>1350</v>
      </c>
      <c r="B217" s="442" t="s">
        <v>406</v>
      </c>
      <c r="C217" s="563" t="s">
        <v>1444</v>
      </c>
      <c r="D217" s="441" t="s">
        <v>407</v>
      </c>
      <c r="E217" s="441">
        <f>_xlfn.IFERROR((E189*E182+E200*E193+E211*E204)/(E182+E193+E204),0)</f>
        <v>0</v>
      </c>
      <c r="F217" s="441">
        <f>_xlfn.IFERROR((F189*F182+F200*F193+F211*F204)/(F182+F193+F204),0)</f>
        <v>0</v>
      </c>
      <c r="G217" s="441">
        <f>_xlfn.IFERROR((G189*G182+G200*G193+G211*G204)/(G182+G193+G204),0)</f>
        <v>0</v>
      </c>
      <c r="H217" s="441">
        <f>_xlfn.IFERROR((H189*H182+H200*H193+H211*H204)/(H182+H193+H204),0)</f>
        <v>0</v>
      </c>
      <c r="I217" s="441">
        <f>_xlfn.IFERROR((I189*I182+I200*I193+I211*I204)/(I182+I193+I204),0)</f>
        <v>0</v>
      </c>
      <c r="J217" s="441"/>
      <c r="K217" s="20"/>
      <c r="L217" s="20"/>
    </row>
    <row r="218" spans="1:10" s="119" customFormat="1" ht="14.25">
      <c r="A218" s="206" t="s">
        <v>210</v>
      </c>
      <c r="B218" s="205" t="s">
        <v>637</v>
      </c>
      <c r="C218" s="205"/>
      <c r="D218" s="205"/>
      <c r="E218" s="205"/>
      <c r="F218" s="205"/>
      <c r="G218" s="205"/>
      <c r="H218" s="738"/>
      <c r="I218" s="205"/>
      <c r="J218" s="729"/>
    </row>
    <row r="219" spans="1:12" ht="15">
      <c r="A219" s="542" t="s">
        <v>1021</v>
      </c>
      <c r="B219" s="260" t="s">
        <v>636</v>
      </c>
      <c r="C219" s="260" t="s">
        <v>75</v>
      </c>
      <c r="D219" s="737" t="s">
        <v>57</v>
      </c>
      <c r="E219" s="126">
        <v>0</v>
      </c>
      <c r="F219" s="126"/>
      <c r="G219" s="126"/>
      <c r="H219" s="190">
        <f>AVERAGEA(E219:G219)</f>
        <v>0</v>
      </c>
      <c r="I219" s="126"/>
      <c r="J219" s="45"/>
      <c r="K219" s="20"/>
      <c r="L219" s="20"/>
    </row>
    <row r="220" spans="1:12" ht="28.5">
      <c r="A220" s="542" t="s">
        <v>1022</v>
      </c>
      <c r="B220" s="260" t="s">
        <v>662</v>
      </c>
      <c r="C220" s="260" t="s">
        <v>75</v>
      </c>
      <c r="D220" s="737" t="s">
        <v>57</v>
      </c>
      <c r="E220" s="126">
        <v>0</v>
      </c>
      <c r="F220" s="126"/>
      <c r="G220" s="126"/>
      <c r="H220" s="190">
        <f>AVERAGEA(E220:G220)</f>
        <v>0</v>
      </c>
      <c r="I220" s="126"/>
      <c r="J220" s="45"/>
      <c r="K220" s="20"/>
      <c r="L220" s="20"/>
    </row>
    <row r="221" spans="1:12" ht="15">
      <c r="A221" s="542" t="s">
        <v>1023</v>
      </c>
      <c r="B221" s="260" t="s">
        <v>644</v>
      </c>
      <c r="C221" s="260" t="s">
        <v>75</v>
      </c>
      <c r="D221" s="737" t="s">
        <v>57</v>
      </c>
      <c r="E221" s="126">
        <v>0</v>
      </c>
      <c r="F221" s="126"/>
      <c r="G221" s="126"/>
      <c r="H221" s="190">
        <f>AVERAGEA(E221:G221)</f>
        <v>0</v>
      </c>
      <c r="I221" s="126"/>
      <c r="J221" s="45"/>
      <c r="K221" s="20"/>
      <c r="L221" s="20"/>
    </row>
    <row r="222" spans="1:12" ht="15">
      <c r="A222" s="542" t="s">
        <v>1024</v>
      </c>
      <c r="B222" s="260" t="s">
        <v>645</v>
      </c>
      <c r="C222" s="260" t="s">
        <v>1076</v>
      </c>
      <c r="D222" s="737" t="s">
        <v>57</v>
      </c>
      <c r="E222" s="190">
        <f>SUM(E219:E221)</f>
        <v>0</v>
      </c>
      <c r="F222" s="190">
        <f>SUM(F219:F221)</f>
        <v>0</v>
      </c>
      <c r="G222" s="190">
        <f>SUM(G219:G221)</f>
        <v>0</v>
      </c>
      <c r="H222" s="190">
        <f>SUM(H219:H221)</f>
        <v>0</v>
      </c>
      <c r="I222" s="190">
        <f>SUM(I219:I221)</f>
        <v>0</v>
      </c>
      <c r="J222" s="45"/>
      <c r="K222" s="20"/>
      <c r="L222" s="20"/>
    </row>
    <row r="223" spans="1:12" ht="15">
      <c r="A223" s="542" t="s">
        <v>1025</v>
      </c>
      <c r="B223" s="260" t="s">
        <v>234</v>
      </c>
      <c r="C223" s="260" t="s">
        <v>1077</v>
      </c>
      <c r="D223" s="737" t="s">
        <v>3</v>
      </c>
      <c r="E223" s="190">
        <f>_xlfn.IFERROR(E219*100/E222,0)</f>
        <v>0</v>
      </c>
      <c r="F223" s="190">
        <f>_xlfn.IFERROR(F219*100/F222,0)</f>
        <v>0</v>
      </c>
      <c r="G223" s="190">
        <f>_xlfn.IFERROR(G219*100/G222,0)</f>
        <v>0</v>
      </c>
      <c r="H223" s="190">
        <f>_xlfn.IFERROR(H219*100/H222,0)</f>
        <v>0</v>
      </c>
      <c r="I223" s="190">
        <f>_xlfn.IFERROR(I219*100/I222,0)</f>
        <v>0</v>
      </c>
      <c r="J223" s="45"/>
      <c r="K223" s="20"/>
      <c r="L223" s="20"/>
    </row>
    <row r="224" spans="1:12" ht="15">
      <c r="A224" s="542" t="s">
        <v>1026</v>
      </c>
      <c r="B224" s="260" t="s">
        <v>643</v>
      </c>
      <c r="C224" s="260" t="s">
        <v>1078</v>
      </c>
      <c r="D224" s="737" t="s">
        <v>3</v>
      </c>
      <c r="E224" s="190">
        <f>_xlfn.IFERROR(E220*100/E222,0)</f>
        <v>0</v>
      </c>
      <c r="F224" s="190">
        <f>_xlfn.IFERROR(F220*100/F222,0)</f>
        <v>0</v>
      </c>
      <c r="G224" s="190">
        <f>_xlfn.IFERROR(G220*100/G222,0)</f>
        <v>0</v>
      </c>
      <c r="H224" s="190">
        <f>_xlfn.IFERROR(H220*100/H222,0)</f>
        <v>0</v>
      </c>
      <c r="I224" s="190">
        <f>_xlfn.IFERROR(I220*100/I222,0)</f>
        <v>0</v>
      </c>
      <c r="J224" s="45"/>
      <c r="K224" s="20"/>
      <c r="L224" s="20"/>
    </row>
    <row r="225" spans="1:12" ht="15">
      <c r="A225" s="542" t="s">
        <v>1027</v>
      </c>
      <c r="B225" s="260" t="s">
        <v>444</v>
      </c>
      <c r="C225" s="260" t="s">
        <v>1079</v>
      </c>
      <c r="D225" s="737" t="s">
        <v>3</v>
      </c>
      <c r="E225" s="190">
        <f>_xlfn.IFERROR(E221*100/E222,0)</f>
        <v>0</v>
      </c>
      <c r="F225" s="190">
        <f>_xlfn.IFERROR(F221*100/F222,0)</f>
        <v>0</v>
      </c>
      <c r="G225" s="190">
        <f>_xlfn.IFERROR(G221*100/G222,0)</f>
        <v>0</v>
      </c>
      <c r="H225" s="190">
        <f>_xlfn.IFERROR(H221*100/H222,0)</f>
        <v>0</v>
      </c>
      <c r="I225" s="190">
        <f>_xlfn.IFERROR(I221*100/I222,0)</f>
        <v>0</v>
      </c>
      <c r="J225" s="45"/>
      <c r="K225" s="20"/>
      <c r="L225" s="20"/>
    </row>
    <row r="226" spans="1:12" ht="14.25">
      <c r="A226" s="689"/>
      <c r="B226" s="45"/>
      <c r="C226" s="45"/>
      <c r="D226" s="270"/>
      <c r="E226" s="270"/>
      <c r="F226" s="270"/>
      <c r="G226" s="270"/>
      <c r="H226" s="270"/>
      <c r="I226" s="270"/>
      <c r="J226" s="747"/>
      <c r="K226" s="20"/>
      <c r="L226" s="20"/>
    </row>
    <row r="227" spans="1:10" s="748" customFormat="1" ht="13.5" customHeight="1">
      <c r="A227" s="197" t="s">
        <v>929</v>
      </c>
      <c r="B227" s="257" t="s">
        <v>1901</v>
      </c>
      <c r="C227" s="198"/>
      <c r="D227" s="198"/>
      <c r="E227" s="199"/>
      <c r="F227" s="199"/>
      <c r="G227" s="199"/>
      <c r="H227" s="269"/>
      <c r="I227" s="199"/>
      <c r="J227" s="200"/>
    </row>
    <row r="228" spans="1:10" s="748" customFormat="1" ht="15">
      <c r="A228" s="483" t="s">
        <v>1028</v>
      </c>
      <c r="B228" s="258" t="s">
        <v>1875</v>
      </c>
      <c r="C228" s="189" t="s">
        <v>75</v>
      </c>
      <c r="D228" s="189" t="s">
        <v>57</v>
      </c>
      <c r="E228" s="126">
        <v>0</v>
      </c>
      <c r="F228" s="126">
        <v>0</v>
      </c>
      <c r="G228" s="126">
        <v>0</v>
      </c>
      <c r="H228" s="190">
        <f>AVERAGEA(E228:G228)</f>
        <v>0</v>
      </c>
      <c r="I228" s="126">
        <v>0</v>
      </c>
      <c r="J228" s="191"/>
    </row>
    <row r="229" spans="1:10" s="748" customFormat="1" ht="15">
      <c r="A229" s="483" t="s">
        <v>1029</v>
      </c>
      <c r="B229" s="258" t="s">
        <v>1876</v>
      </c>
      <c r="C229" s="189" t="s">
        <v>75</v>
      </c>
      <c r="D229" s="189" t="s">
        <v>927</v>
      </c>
      <c r="E229" s="193"/>
      <c r="F229" s="193"/>
      <c r="G229" s="193"/>
      <c r="H229" s="190">
        <f>_xlfn.IFERROR(_xlfn.AVERAGEIF(E229:G229,"&gt;0",E229:G229),0)</f>
        <v>0</v>
      </c>
      <c r="I229" s="193"/>
      <c r="J229" s="191"/>
    </row>
    <row r="230" spans="1:10" s="748" customFormat="1" ht="15">
      <c r="A230" s="483" t="s">
        <v>1030</v>
      </c>
      <c r="B230" s="258" t="s">
        <v>1877</v>
      </c>
      <c r="C230" s="189" t="s">
        <v>75</v>
      </c>
      <c r="D230" s="189" t="s">
        <v>928</v>
      </c>
      <c r="E230" s="193"/>
      <c r="F230" s="193"/>
      <c r="G230" s="193"/>
      <c r="H230" s="190">
        <f>_xlfn.IFERROR(_xlfn.AVERAGEIF(E230:G230,"&gt;0",E230:G230),0)</f>
        <v>0</v>
      </c>
      <c r="I230" s="193"/>
      <c r="J230" s="191"/>
    </row>
    <row r="231" spans="1:10" s="748" customFormat="1" ht="15">
      <c r="A231" s="483" t="s">
        <v>1031</v>
      </c>
      <c r="B231" s="258" t="s">
        <v>1878</v>
      </c>
      <c r="C231" s="189" t="s">
        <v>75</v>
      </c>
      <c r="D231" s="189" t="s">
        <v>243</v>
      </c>
      <c r="E231" s="126">
        <v>0</v>
      </c>
      <c r="F231" s="126">
        <v>0</v>
      </c>
      <c r="G231" s="126">
        <v>0</v>
      </c>
      <c r="H231" s="190">
        <f aca="true" t="shared" si="19" ref="H231:H239">AVERAGEA(E231:G231)</f>
        <v>0</v>
      </c>
      <c r="I231" s="126">
        <v>0</v>
      </c>
      <c r="J231" s="191"/>
    </row>
    <row r="232" spans="1:10" s="748" customFormat="1" ht="15">
      <c r="A232" s="483" t="s">
        <v>1032</v>
      </c>
      <c r="B232" s="259" t="s">
        <v>1879</v>
      </c>
      <c r="C232" s="194" t="s">
        <v>75</v>
      </c>
      <c r="D232" s="194" t="s">
        <v>243</v>
      </c>
      <c r="E232" s="126">
        <v>0</v>
      </c>
      <c r="F232" s="126">
        <v>0</v>
      </c>
      <c r="G232" s="126">
        <v>0</v>
      </c>
      <c r="H232" s="190">
        <f t="shared" si="19"/>
        <v>0</v>
      </c>
      <c r="I232" s="126">
        <v>0</v>
      </c>
      <c r="J232" s="191"/>
    </row>
    <row r="233" spans="1:10" s="748" customFormat="1" ht="28.5">
      <c r="A233" s="483" t="s">
        <v>1033</v>
      </c>
      <c r="B233" s="259" t="s">
        <v>1880</v>
      </c>
      <c r="C233" s="194" t="s">
        <v>75</v>
      </c>
      <c r="D233" s="194" t="s">
        <v>243</v>
      </c>
      <c r="E233" s="126">
        <v>0</v>
      </c>
      <c r="F233" s="126">
        <v>0</v>
      </c>
      <c r="G233" s="126">
        <v>0</v>
      </c>
      <c r="H233" s="190">
        <f t="shared" si="19"/>
        <v>0</v>
      </c>
      <c r="I233" s="126">
        <v>0</v>
      </c>
      <c r="J233" s="191"/>
    </row>
    <row r="234" spans="1:10" s="748" customFormat="1" ht="28.5">
      <c r="A234" s="483" t="s">
        <v>1034</v>
      </c>
      <c r="B234" s="259" t="s">
        <v>1880</v>
      </c>
      <c r="C234" s="194" t="s">
        <v>75</v>
      </c>
      <c r="D234" s="194" t="s">
        <v>627</v>
      </c>
      <c r="E234" s="126">
        <v>0</v>
      </c>
      <c r="F234" s="126">
        <v>0</v>
      </c>
      <c r="G234" s="126">
        <v>0</v>
      </c>
      <c r="H234" s="190">
        <f t="shared" si="19"/>
        <v>0</v>
      </c>
      <c r="I234" s="126">
        <v>0</v>
      </c>
      <c r="J234" s="191"/>
    </row>
    <row r="235" spans="1:10" s="748" customFormat="1" ht="28.5">
      <c r="A235" s="483" t="s">
        <v>1035</v>
      </c>
      <c r="B235" s="260" t="s">
        <v>1881</v>
      </c>
      <c r="C235" s="196" t="s">
        <v>75</v>
      </c>
      <c r="D235" s="196" t="s">
        <v>69</v>
      </c>
      <c r="E235" s="126">
        <v>0</v>
      </c>
      <c r="F235" s="126">
        <v>0</v>
      </c>
      <c r="G235" s="126">
        <v>0</v>
      </c>
      <c r="H235" s="190">
        <f t="shared" si="19"/>
        <v>0</v>
      </c>
      <c r="I235" s="126">
        <v>0</v>
      </c>
      <c r="J235" s="191"/>
    </row>
    <row r="236" spans="1:10" s="748" customFormat="1" ht="28.5">
      <c r="A236" s="483" t="s">
        <v>1036</v>
      </c>
      <c r="B236" s="260" t="s">
        <v>1882</v>
      </c>
      <c r="C236" s="196" t="s">
        <v>75</v>
      </c>
      <c r="D236" s="196" t="s">
        <v>243</v>
      </c>
      <c r="E236" s="126">
        <v>0</v>
      </c>
      <c r="F236" s="126">
        <v>0</v>
      </c>
      <c r="G236" s="126">
        <v>0</v>
      </c>
      <c r="H236" s="190">
        <f t="shared" si="19"/>
        <v>0</v>
      </c>
      <c r="I236" s="126">
        <v>0</v>
      </c>
      <c r="J236" s="191"/>
    </row>
    <row r="237" spans="1:10" s="748" customFormat="1" ht="28.5">
      <c r="A237" s="483" t="s">
        <v>1037</v>
      </c>
      <c r="B237" s="260" t="s">
        <v>1882</v>
      </c>
      <c r="C237" s="196" t="s">
        <v>75</v>
      </c>
      <c r="D237" s="196" t="s">
        <v>627</v>
      </c>
      <c r="E237" s="126">
        <v>0</v>
      </c>
      <c r="F237" s="126">
        <v>0</v>
      </c>
      <c r="G237" s="126">
        <v>0</v>
      </c>
      <c r="H237" s="190">
        <f t="shared" si="19"/>
        <v>0</v>
      </c>
      <c r="I237" s="126">
        <v>0</v>
      </c>
      <c r="J237" s="191"/>
    </row>
    <row r="238" spans="1:10" s="748" customFormat="1" ht="42.75">
      <c r="A238" s="483" t="s">
        <v>1038</v>
      </c>
      <c r="B238" s="260" t="s">
        <v>1903</v>
      </c>
      <c r="C238" s="196" t="s">
        <v>75</v>
      </c>
      <c r="D238" s="196" t="s">
        <v>69</v>
      </c>
      <c r="E238" s="126">
        <v>0</v>
      </c>
      <c r="F238" s="126">
        <v>0</v>
      </c>
      <c r="G238" s="126">
        <v>0</v>
      </c>
      <c r="H238" s="190">
        <f t="shared" si="19"/>
        <v>0</v>
      </c>
      <c r="I238" s="126">
        <v>0</v>
      </c>
      <c r="J238" s="191"/>
    </row>
    <row r="239" spans="1:10" s="748" customFormat="1" ht="42.75">
      <c r="A239" s="483" t="s">
        <v>1039</v>
      </c>
      <c r="B239" s="260" t="s">
        <v>1904</v>
      </c>
      <c r="C239" s="196" t="s">
        <v>75</v>
      </c>
      <c r="D239" s="196" t="s">
        <v>109</v>
      </c>
      <c r="E239" s="126">
        <v>0</v>
      </c>
      <c r="F239" s="126">
        <v>0</v>
      </c>
      <c r="G239" s="126">
        <v>0</v>
      </c>
      <c r="H239" s="190">
        <f t="shared" si="19"/>
        <v>0</v>
      </c>
      <c r="I239" s="126">
        <v>0</v>
      </c>
      <c r="J239" s="204"/>
    </row>
    <row r="240" spans="1:10" s="748" customFormat="1" ht="15">
      <c r="A240" s="207"/>
      <c r="B240" s="257" t="s">
        <v>1886</v>
      </c>
      <c r="C240" s="208"/>
      <c r="D240" s="208"/>
      <c r="E240" s="209"/>
      <c r="F240" s="209"/>
      <c r="G240" s="209"/>
      <c r="H240" s="210"/>
      <c r="I240" s="209"/>
      <c r="J240" s="211"/>
    </row>
    <row r="241" spans="1:10" s="748" customFormat="1" ht="15">
      <c r="A241" s="483" t="s">
        <v>1040</v>
      </c>
      <c r="B241" s="258" t="s">
        <v>1889</v>
      </c>
      <c r="C241" s="189" t="s">
        <v>75</v>
      </c>
      <c r="D241" s="189" t="s">
        <v>57</v>
      </c>
      <c r="E241" s="126">
        <v>0</v>
      </c>
      <c r="F241" s="126">
        <v>0</v>
      </c>
      <c r="G241" s="126">
        <v>0</v>
      </c>
      <c r="H241" s="190">
        <f>AVERAGEA(E241:G241)</f>
        <v>0</v>
      </c>
      <c r="I241" s="126">
        <v>0</v>
      </c>
      <c r="J241" s="191"/>
    </row>
    <row r="242" spans="1:10" s="748" customFormat="1" ht="15">
      <c r="A242" s="483" t="s">
        <v>1041</v>
      </c>
      <c r="B242" s="258" t="s">
        <v>1890</v>
      </c>
      <c r="C242" s="189" t="s">
        <v>75</v>
      </c>
      <c r="D242" s="189" t="s">
        <v>927</v>
      </c>
      <c r="E242" s="193"/>
      <c r="F242" s="193"/>
      <c r="G242" s="193"/>
      <c r="H242" s="190">
        <f>_xlfn.IFERROR(_xlfn.AVERAGEIF(E242:G242,"&gt;0",E242:G242),0)</f>
        <v>0</v>
      </c>
      <c r="I242" s="193"/>
      <c r="J242" s="191"/>
    </row>
    <row r="243" spans="1:10" s="748" customFormat="1" ht="15">
      <c r="A243" s="483" t="s">
        <v>1042</v>
      </c>
      <c r="B243" s="258" t="s">
        <v>1891</v>
      </c>
      <c r="C243" s="189" t="s">
        <v>75</v>
      </c>
      <c r="D243" s="189" t="s">
        <v>928</v>
      </c>
      <c r="E243" s="193"/>
      <c r="F243" s="193"/>
      <c r="G243" s="193"/>
      <c r="H243" s="190">
        <f>_xlfn.IFERROR(_xlfn.AVERAGEIF(E243:G243,"&gt;0",E243:G243),0)</f>
        <v>0</v>
      </c>
      <c r="I243" s="193"/>
      <c r="J243" s="191"/>
    </row>
    <row r="244" spans="1:10" s="748" customFormat="1" ht="15">
      <c r="A244" s="483" t="s">
        <v>1043</v>
      </c>
      <c r="B244" s="258" t="s">
        <v>1892</v>
      </c>
      <c r="C244" s="189" t="s">
        <v>75</v>
      </c>
      <c r="D244" s="189" t="s">
        <v>243</v>
      </c>
      <c r="E244" s="126">
        <v>0</v>
      </c>
      <c r="F244" s="126">
        <v>0</v>
      </c>
      <c r="G244" s="126">
        <v>0</v>
      </c>
      <c r="H244" s="190">
        <f aca="true" t="shared" si="20" ref="H244:H252">AVERAGEA(E244:G244)</f>
        <v>0</v>
      </c>
      <c r="I244" s="126">
        <v>0</v>
      </c>
      <c r="J244" s="191"/>
    </row>
    <row r="245" spans="1:10" s="748" customFormat="1" ht="15">
      <c r="A245" s="483" t="s">
        <v>1044</v>
      </c>
      <c r="B245" s="259" t="s">
        <v>1893</v>
      </c>
      <c r="C245" s="194" t="s">
        <v>75</v>
      </c>
      <c r="D245" s="194" t="s">
        <v>243</v>
      </c>
      <c r="E245" s="126">
        <v>0</v>
      </c>
      <c r="F245" s="126">
        <v>0</v>
      </c>
      <c r="G245" s="126">
        <v>0</v>
      </c>
      <c r="H245" s="190">
        <f t="shared" si="20"/>
        <v>0</v>
      </c>
      <c r="I245" s="126">
        <v>0</v>
      </c>
      <c r="J245" s="191"/>
    </row>
    <row r="246" spans="1:10" s="748" customFormat="1" ht="28.5">
      <c r="A246" s="483" t="s">
        <v>1045</v>
      </c>
      <c r="B246" s="259" t="s">
        <v>1894</v>
      </c>
      <c r="C246" s="194" t="s">
        <v>75</v>
      </c>
      <c r="D246" s="194" t="s">
        <v>243</v>
      </c>
      <c r="E246" s="126">
        <v>0</v>
      </c>
      <c r="F246" s="126">
        <v>0</v>
      </c>
      <c r="G246" s="126">
        <v>0</v>
      </c>
      <c r="H246" s="190">
        <f t="shared" si="20"/>
        <v>0</v>
      </c>
      <c r="I246" s="126">
        <v>0</v>
      </c>
      <c r="J246" s="191"/>
    </row>
    <row r="247" spans="1:10" s="748" customFormat="1" ht="28.5">
      <c r="A247" s="483" t="s">
        <v>1046</v>
      </c>
      <c r="B247" s="259" t="s">
        <v>1894</v>
      </c>
      <c r="C247" s="194" t="s">
        <v>75</v>
      </c>
      <c r="D247" s="194" t="s">
        <v>627</v>
      </c>
      <c r="E247" s="126">
        <v>0</v>
      </c>
      <c r="F247" s="126">
        <v>0</v>
      </c>
      <c r="G247" s="126">
        <v>0</v>
      </c>
      <c r="H247" s="190">
        <f t="shared" si="20"/>
        <v>0</v>
      </c>
      <c r="I247" s="126">
        <v>0</v>
      </c>
      <c r="J247" s="191"/>
    </row>
    <row r="248" spans="1:10" s="748" customFormat="1" ht="28.5">
      <c r="A248" s="483" t="s">
        <v>1047</v>
      </c>
      <c r="B248" s="260" t="s">
        <v>1895</v>
      </c>
      <c r="C248" s="196" t="s">
        <v>75</v>
      </c>
      <c r="D248" s="196" t="s">
        <v>69</v>
      </c>
      <c r="E248" s="126">
        <v>0</v>
      </c>
      <c r="F248" s="126">
        <v>0</v>
      </c>
      <c r="G248" s="126">
        <v>0</v>
      </c>
      <c r="H248" s="190">
        <f t="shared" si="20"/>
        <v>0</v>
      </c>
      <c r="I248" s="126">
        <v>0</v>
      </c>
      <c r="J248" s="191"/>
    </row>
    <row r="249" spans="1:10" s="748" customFormat="1" ht="28.5">
      <c r="A249" s="483" t="s">
        <v>1048</v>
      </c>
      <c r="B249" s="260" t="s">
        <v>1896</v>
      </c>
      <c r="C249" s="196" t="s">
        <v>75</v>
      </c>
      <c r="D249" s="196" t="s">
        <v>243</v>
      </c>
      <c r="E249" s="126">
        <v>0</v>
      </c>
      <c r="F249" s="126">
        <v>0</v>
      </c>
      <c r="G249" s="126">
        <v>0</v>
      </c>
      <c r="H249" s="190">
        <f t="shared" si="20"/>
        <v>0</v>
      </c>
      <c r="I249" s="126">
        <v>0</v>
      </c>
      <c r="J249" s="191"/>
    </row>
    <row r="250" spans="1:10" s="748" customFormat="1" ht="28.5">
      <c r="A250" s="483" t="s">
        <v>1049</v>
      </c>
      <c r="B250" s="260" t="s">
        <v>1896</v>
      </c>
      <c r="C250" s="196" t="s">
        <v>75</v>
      </c>
      <c r="D250" s="196" t="s">
        <v>627</v>
      </c>
      <c r="E250" s="126">
        <v>0</v>
      </c>
      <c r="F250" s="126">
        <v>0</v>
      </c>
      <c r="G250" s="126">
        <v>0</v>
      </c>
      <c r="H250" s="190">
        <f t="shared" si="20"/>
        <v>0</v>
      </c>
      <c r="I250" s="126">
        <v>0</v>
      </c>
      <c r="J250" s="191"/>
    </row>
    <row r="251" spans="1:10" s="748" customFormat="1" ht="28.5">
      <c r="A251" s="483" t="s">
        <v>1050</v>
      </c>
      <c r="B251" s="260" t="s">
        <v>1897</v>
      </c>
      <c r="C251" s="196" t="s">
        <v>75</v>
      </c>
      <c r="D251" s="196" t="s">
        <v>69</v>
      </c>
      <c r="E251" s="126">
        <v>0</v>
      </c>
      <c r="F251" s="126">
        <v>0</v>
      </c>
      <c r="G251" s="126">
        <v>0</v>
      </c>
      <c r="H251" s="190">
        <f t="shared" si="20"/>
        <v>0</v>
      </c>
      <c r="I251" s="126">
        <v>0</v>
      </c>
      <c r="J251" s="191"/>
    </row>
    <row r="252" spans="1:10" s="748" customFormat="1" ht="28.5">
      <c r="A252" s="483" t="s">
        <v>1051</v>
      </c>
      <c r="B252" s="260" t="s">
        <v>1898</v>
      </c>
      <c r="C252" s="196" t="s">
        <v>75</v>
      </c>
      <c r="D252" s="196" t="s">
        <v>109</v>
      </c>
      <c r="E252" s="126">
        <v>0</v>
      </c>
      <c r="F252" s="126">
        <v>0</v>
      </c>
      <c r="G252" s="126">
        <v>0</v>
      </c>
      <c r="H252" s="190">
        <f t="shared" si="20"/>
        <v>0</v>
      </c>
      <c r="I252" s="126">
        <v>0</v>
      </c>
      <c r="J252" s="204"/>
    </row>
    <row r="253" spans="1:10" s="217" customFormat="1" ht="15">
      <c r="A253" s="197"/>
      <c r="B253" s="257" t="s">
        <v>1885</v>
      </c>
      <c r="C253" s="198"/>
      <c r="D253" s="198"/>
      <c r="E253" s="213"/>
      <c r="F253" s="213"/>
      <c r="G253" s="213"/>
      <c r="H253" s="214"/>
      <c r="I253" s="213"/>
      <c r="J253" s="215"/>
    </row>
    <row r="254" spans="1:10" s="748" customFormat="1" ht="15">
      <c r="A254" s="483" t="s">
        <v>1052</v>
      </c>
      <c r="B254" s="258" t="s">
        <v>1841</v>
      </c>
      <c r="C254" s="189" t="s">
        <v>75</v>
      </c>
      <c r="D254" s="189" t="s">
        <v>57</v>
      </c>
      <c r="E254" s="126">
        <v>0</v>
      </c>
      <c r="F254" s="126">
        <v>0</v>
      </c>
      <c r="G254" s="126">
        <v>0</v>
      </c>
      <c r="H254" s="190">
        <f>AVERAGEA(E254:G254)</f>
        <v>0</v>
      </c>
      <c r="I254" s="126">
        <v>0</v>
      </c>
      <c r="J254" s="191"/>
    </row>
    <row r="255" spans="1:10" s="748" customFormat="1" ht="15">
      <c r="A255" s="483" t="s">
        <v>1053</v>
      </c>
      <c r="B255" s="258" t="s">
        <v>1899</v>
      </c>
      <c r="C255" s="189" t="s">
        <v>75</v>
      </c>
      <c r="D255" s="189" t="s">
        <v>927</v>
      </c>
      <c r="E255" s="193"/>
      <c r="F255" s="193"/>
      <c r="G255" s="193"/>
      <c r="H255" s="190">
        <f>_xlfn.IFERROR(_xlfn.AVERAGEIF(E255:G255,"&gt;0",E255:G255),0)</f>
        <v>0</v>
      </c>
      <c r="I255" s="193"/>
      <c r="J255" s="191"/>
    </row>
    <row r="256" spans="1:10" s="748" customFormat="1" ht="15">
      <c r="A256" s="483" t="s">
        <v>1054</v>
      </c>
      <c r="B256" s="258" t="s">
        <v>1842</v>
      </c>
      <c r="C256" s="189" t="s">
        <v>75</v>
      </c>
      <c r="D256" s="189" t="s">
        <v>928</v>
      </c>
      <c r="E256" s="193"/>
      <c r="F256" s="193"/>
      <c r="G256" s="193"/>
      <c r="H256" s="190">
        <f>_xlfn.IFERROR(_xlfn.AVERAGEIF(E256:G256,"&gt;0",E256:G256),0)</f>
        <v>0</v>
      </c>
      <c r="I256" s="193"/>
      <c r="J256" s="191"/>
    </row>
    <row r="257" spans="1:10" s="748" customFormat="1" ht="15">
      <c r="A257" s="483" t="s">
        <v>1055</v>
      </c>
      <c r="B257" s="258" t="s">
        <v>1843</v>
      </c>
      <c r="C257" s="189" t="s">
        <v>75</v>
      </c>
      <c r="D257" s="189" t="s">
        <v>243</v>
      </c>
      <c r="E257" s="126">
        <v>0</v>
      </c>
      <c r="F257" s="126">
        <v>0</v>
      </c>
      <c r="G257" s="126">
        <v>0</v>
      </c>
      <c r="H257" s="190">
        <f aca="true" t="shared" si="21" ref="H257:H265">AVERAGEA(E257:G257)</f>
        <v>0</v>
      </c>
      <c r="I257" s="126">
        <v>0</v>
      </c>
      <c r="J257" s="191"/>
    </row>
    <row r="258" spans="1:10" s="748" customFormat="1" ht="15">
      <c r="A258" s="483" t="s">
        <v>1056</v>
      </c>
      <c r="B258" s="259" t="s">
        <v>1844</v>
      </c>
      <c r="C258" s="194" t="s">
        <v>75</v>
      </c>
      <c r="D258" s="194" t="s">
        <v>243</v>
      </c>
      <c r="E258" s="126">
        <v>0</v>
      </c>
      <c r="F258" s="126">
        <v>0</v>
      </c>
      <c r="G258" s="126">
        <v>0</v>
      </c>
      <c r="H258" s="190">
        <f t="shared" si="21"/>
        <v>0</v>
      </c>
      <c r="I258" s="126">
        <v>0</v>
      </c>
      <c r="J258" s="191"/>
    </row>
    <row r="259" spans="1:10" s="748" customFormat="1" ht="28.5">
      <c r="A259" s="483" t="s">
        <v>1057</v>
      </c>
      <c r="B259" s="259" t="s">
        <v>1845</v>
      </c>
      <c r="C259" s="194" t="s">
        <v>75</v>
      </c>
      <c r="D259" s="194" t="s">
        <v>243</v>
      </c>
      <c r="E259" s="126">
        <v>0</v>
      </c>
      <c r="F259" s="126">
        <v>0</v>
      </c>
      <c r="G259" s="126">
        <v>0</v>
      </c>
      <c r="H259" s="190">
        <f t="shared" si="21"/>
        <v>0</v>
      </c>
      <c r="I259" s="126">
        <v>0</v>
      </c>
      <c r="J259" s="191"/>
    </row>
    <row r="260" spans="1:10" s="748" customFormat="1" ht="28.5">
      <c r="A260" s="483" t="s">
        <v>1058</v>
      </c>
      <c r="B260" s="259" t="s">
        <v>1845</v>
      </c>
      <c r="C260" s="194" t="s">
        <v>75</v>
      </c>
      <c r="D260" s="194" t="s">
        <v>627</v>
      </c>
      <c r="E260" s="126">
        <v>0</v>
      </c>
      <c r="F260" s="126">
        <v>0</v>
      </c>
      <c r="G260" s="126">
        <v>0</v>
      </c>
      <c r="H260" s="190">
        <f t="shared" si="21"/>
        <v>0</v>
      </c>
      <c r="I260" s="126">
        <v>0</v>
      </c>
      <c r="J260" s="191"/>
    </row>
    <row r="261" spans="1:10" s="748" customFormat="1" ht="28.5">
      <c r="A261" s="483" t="s">
        <v>1059</v>
      </c>
      <c r="B261" s="260" t="s">
        <v>1846</v>
      </c>
      <c r="C261" s="196" t="s">
        <v>75</v>
      </c>
      <c r="D261" s="196" t="s">
        <v>69</v>
      </c>
      <c r="E261" s="126">
        <v>0</v>
      </c>
      <c r="F261" s="126">
        <v>0</v>
      </c>
      <c r="G261" s="126">
        <v>0</v>
      </c>
      <c r="H261" s="190">
        <f t="shared" si="21"/>
        <v>0</v>
      </c>
      <c r="I261" s="126">
        <v>0</v>
      </c>
      <c r="J261" s="191"/>
    </row>
    <row r="262" spans="1:10" s="748" customFormat="1" ht="28.5">
      <c r="A262" s="483" t="s">
        <v>1060</v>
      </c>
      <c r="B262" s="260" t="s">
        <v>1847</v>
      </c>
      <c r="C262" s="196" t="s">
        <v>75</v>
      </c>
      <c r="D262" s="196" t="s">
        <v>243</v>
      </c>
      <c r="E262" s="126">
        <v>0</v>
      </c>
      <c r="F262" s="126">
        <v>0</v>
      </c>
      <c r="G262" s="126">
        <v>0</v>
      </c>
      <c r="H262" s="190">
        <f t="shared" si="21"/>
        <v>0</v>
      </c>
      <c r="I262" s="126">
        <v>0</v>
      </c>
      <c r="J262" s="191"/>
    </row>
    <row r="263" spans="1:10" s="748" customFormat="1" ht="28.5">
      <c r="A263" s="483" t="s">
        <v>1061</v>
      </c>
      <c r="B263" s="260" t="s">
        <v>1847</v>
      </c>
      <c r="C263" s="196" t="s">
        <v>75</v>
      </c>
      <c r="D263" s="196" t="s">
        <v>627</v>
      </c>
      <c r="E263" s="126">
        <v>0</v>
      </c>
      <c r="F263" s="126">
        <v>0</v>
      </c>
      <c r="G263" s="126">
        <v>0</v>
      </c>
      <c r="H263" s="190">
        <f t="shared" si="21"/>
        <v>0</v>
      </c>
      <c r="I263" s="126">
        <v>0</v>
      </c>
      <c r="J263" s="191"/>
    </row>
    <row r="264" spans="1:10" s="748" customFormat="1" ht="28.5">
      <c r="A264" s="483" t="s">
        <v>1062</v>
      </c>
      <c r="B264" s="260" t="s">
        <v>1848</v>
      </c>
      <c r="C264" s="196" t="s">
        <v>75</v>
      </c>
      <c r="D264" s="196" t="s">
        <v>69</v>
      </c>
      <c r="E264" s="126">
        <v>0</v>
      </c>
      <c r="F264" s="126">
        <v>0</v>
      </c>
      <c r="G264" s="126">
        <v>0</v>
      </c>
      <c r="H264" s="190">
        <f t="shared" si="21"/>
        <v>0</v>
      </c>
      <c r="I264" s="126">
        <v>0</v>
      </c>
      <c r="J264" s="191"/>
    </row>
    <row r="265" spans="1:10" s="748" customFormat="1" ht="28.5">
      <c r="A265" s="483" t="s">
        <v>1063</v>
      </c>
      <c r="B265" s="260" t="s">
        <v>646</v>
      </c>
      <c r="C265" s="196" t="s">
        <v>75</v>
      </c>
      <c r="D265" s="196" t="s">
        <v>109</v>
      </c>
      <c r="E265" s="126">
        <v>0</v>
      </c>
      <c r="F265" s="126">
        <v>0</v>
      </c>
      <c r="G265" s="126">
        <v>0</v>
      </c>
      <c r="H265" s="190">
        <f t="shared" si="21"/>
        <v>0</v>
      </c>
      <c r="I265" s="126">
        <v>0</v>
      </c>
      <c r="J265" s="204"/>
    </row>
    <row r="266" spans="1:10" s="216" customFormat="1" ht="15">
      <c r="A266" s="212"/>
      <c r="B266" s="257" t="s">
        <v>1900</v>
      </c>
      <c r="C266" s="198"/>
      <c r="D266" s="198"/>
      <c r="E266" s="213"/>
      <c r="F266" s="213"/>
      <c r="G266" s="213"/>
      <c r="H266" s="214"/>
      <c r="I266" s="213"/>
      <c r="J266" s="215"/>
    </row>
    <row r="267" spans="1:10" s="748" customFormat="1" ht="15">
      <c r="A267" s="483" t="s">
        <v>1064</v>
      </c>
      <c r="B267" s="258" t="s">
        <v>647</v>
      </c>
      <c r="C267" s="189" t="s">
        <v>75</v>
      </c>
      <c r="D267" s="189" t="s">
        <v>57</v>
      </c>
      <c r="E267" s="126">
        <v>0</v>
      </c>
      <c r="F267" s="126">
        <v>0</v>
      </c>
      <c r="G267" s="126">
        <v>0</v>
      </c>
      <c r="H267" s="190">
        <f>AVERAGEA(E267:G267)</f>
        <v>0</v>
      </c>
      <c r="I267" s="126">
        <v>0</v>
      </c>
      <c r="J267" s="191"/>
    </row>
    <row r="268" spans="1:10" s="748" customFormat="1" ht="15">
      <c r="A268" s="483" t="s">
        <v>1065</v>
      </c>
      <c r="B268" s="258" t="s">
        <v>648</v>
      </c>
      <c r="C268" s="189" t="s">
        <v>75</v>
      </c>
      <c r="D268" s="189" t="s">
        <v>927</v>
      </c>
      <c r="E268" s="193"/>
      <c r="F268" s="193"/>
      <c r="G268" s="193"/>
      <c r="H268" s="190">
        <f>_xlfn.IFERROR(_xlfn.AVERAGEIF(E268:G268,"&gt;0",E268:G268),0)</f>
        <v>0</v>
      </c>
      <c r="I268" s="193"/>
      <c r="J268" s="191"/>
    </row>
    <row r="269" spans="1:10" s="748" customFormat="1" ht="15">
      <c r="A269" s="483" t="s">
        <v>1066</v>
      </c>
      <c r="B269" s="258" t="s">
        <v>649</v>
      </c>
      <c r="C269" s="189" t="s">
        <v>75</v>
      </c>
      <c r="D269" s="189" t="s">
        <v>928</v>
      </c>
      <c r="E269" s="193"/>
      <c r="F269" s="193"/>
      <c r="G269" s="193"/>
      <c r="H269" s="190">
        <f>_xlfn.IFERROR(_xlfn.AVERAGEIF(E269:G269,"&gt;0",E269:G269),0)</f>
        <v>0</v>
      </c>
      <c r="I269" s="193"/>
      <c r="J269" s="191"/>
    </row>
    <row r="270" spans="1:10" s="748" customFormat="1" ht="15">
      <c r="A270" s="483" t="s">
        <v>1067</v>
      </c>
      <c r="B270" s="258" t="s">
        <v>650</v>
      </c>
      <c r="C270" s="189" t="s">
        <v>75</v>
      </c>
      <c r="D270" s="189" t="s">
        <v>243</v>
      </c>
      <c r="E270" s="126">
        <v>0</v>
      </c>
      <c r="F270" s="126">
        <v>0</v>
      </c>
      <c r="G270" s="126">
        <v>0</v>
      </c>
      <c r="H270" s="190">
        <f aca="true" t="shared" si="22" ref="H270:H278">AVERAGEA(E270:G270)</f>
        <v>0</v>
      </c>
      <c r="I270" s="126">
        <v>0</v>
      </c>
      <c r="J270" s="191"/>
    </row>
    <row r="271" spans="1:10" s="748" customFormat="1" ht="15">
      <c r="A271" s="483" t="s">
        <v>1068</v>
      </c>
      <c r="B271" s="259" t="s">
        <v>651</v>
      </c>
      <c r="C271" s="194" t="s">
        <v>75</v>
      </c>
      <c r="D271" s="194" t="s">
        <v>243</v>
      </c>
      <c r="E271" s="126">
        <v>0</v>
      </c>
      <c r="F271" s="126">
        <v>0</v>
      </c>
      <c r="G271" s="126">
        <v>0</v>
      </c>
      <c r="H271" s="190">
        <f t="shared" si="22"/>
        <v>0</v>
      </c>
      <c r="I271" s="126">
        <v>0</v>
      </c>
      <c r="J271" s="191"/>
    </row>
    <row r="272" spans="1:10" s="748" customFormat="1" ht="15">
      <c r="A272" s="483" t="s">
        <v>1069</v>
      </c>
      <c r="B272" s="259" t="s">
        <v>652</v>
      </c>
      <c r="C272" s="194" t="s">
        <v>75</v>
      </c>
      <c r="D272" s="194" t="s">
        <v>243</v>
      </c>
      <c r="E272" s="126">
        <v>0</v>
      </c>
      <c r="F272" s="126">
        <v>0</v>
      </c>
      <c r="G272" s="126">
        <v>0</v>
      </c>
      <c r="H272" s="190">
        <f t="shared" si="22"/>
        <v>0</v>
      </c>
      <c r="I272" s="126">
        <v>0</v>
      </c>
      <c r="J272" s="191"/>
    </row>
    <row r="273" spans="1:10" s="748" customFormat="1" ht="15">
      <c r="A273" s="483" t="s">
        <v>1070</v>
      </c>
      <c r="B273" s="259" t="s">
        <v>652</v>
      </c>
      <c r="C273" s="194" t="s">
        <v>75</v>
      </c>
      <c r="D273" s="194" t="s">
        <v>627</v>
      </c>
      <c r="E273" s="126">
        <v>0</v>
      </c>
      <c r="F273" s="126">
        <v>0</v>
      </c>
      <c r="G273" s="126">
        <v>0</v>
      </c>
      <c r="H273" s="190">
        <f t="shared" si="22"/>
        <v>0</v>
      </c>
      <c r="I273" s="126">
        <v>0</v>
      </c>
      <c r="J273" s="191"/>
    </row>
    <row r="274" spans="1:10" s="748" customFormat="1" ht="28.5">
      <c r="A274" s="483" t="s">
        <v>1071</v>
      </c>
      <c r="B274" s="260" t="s">
        <v>653</v>
      </c>
      <c r="C274" s="196" t="s">
        <v>75</v>
      </c>
      <c r="D274" s="196" t="s">
        <v>69</v>
      </c>
      <c r="E274" s="126">
        <v>0</v>
      </c>
      <c r="F274" s="126">
        <v>0</v>
      </c>
      <c r="G274" s="126">
        <v>0</v>
      </c>
      <c r="H274" s="190">
        <f t="shared" si="22"/>
        <v>0</v>
      </c>
      <c r="I274" s="126">
        <v>0</v>
      </c>
      <c r="J274" s="191"/>
    </row>
    <row r="275" spans="1:10" s="748" customFormat="1" ht="15">
      <c r="A275" s="483" t="s">
        <v>1072</v>
      </c>
      <c r="B275" s="260" t="s">
        <v>654</v>
      </c>
      <c r="C275" s="196" t="s">
        <v>75</v>
      </c>
      <c r="D275" s="196" t="s">
        <v>243</v>
      </c>
      <c r="E275" s="126">
        <v>0</v>
      </c>
      <c r="F275" s="126">
        <v>0</v>
      </c>
      <c r="G275" s="126">
        <v>0</v>
      </c>
      <c r="H275" s="190">
        <f t="shared" si="22"/>
        <v>0</v>
      </c>
      <c r="I275" s="126">
        <v>0</v>
      </c>
      <c r="J275" s="191"/>
    </row>
    <row r="276" spans="1:10" s="748" customFormat="1" ht="15">
      <c r="A276" s="483" t="s">
        <v>1073</v>
      </c>
      <c r="B276" s="260" t="s">
        <v>655</v>
      </c>
      <c r="C276" s="196" t="s">
        <v>75</v>
      </c>
      <c r="D276" s="196" t="s">
        <v>627</v>
      </c>
      <c r="E276" s="126">
        <v>0</v>
      </c>
      <c r="F276" s="126">
        <v>0</v>
      </c>
      <c r="G276" s="126">
        <v>0</v>
      </c>
      <c r="H276" s="190">
        <f t="shared" si="22"/>
        <v>0</v>
      </c>
      <c r="I276" s="126">
        <v>0</v>
      </c>
      <c r="J276" s="191"/>
    </row>
    <row r="277" spans="1:10" s="748" customFormat="1" ht="28.5">
      <c r="A277" s="483" t="s">
        <v>1074</v>
      </c>
      <c r="B277" s="260" t="s">
        <v>656</v>
      </c>
      <c r="C277" s="196" t="s">
        <v>75</v>
      </c>
      <c r="D277" s="196" t="s">
        <v>69</v>
      </c>
      <c r="E277" s="126">
        <v>0</v>
      </c>
      <c r="F277" s="126">
        <v>0</v>
      </c>
      <c r="G277" s="126">
        <v>0</v>
      </c>
      <c r="H277" s="190">
        <f t="shared" si="22"/>
        <v>0</v>
      </c>
      <c r="I277" s="126">
        <v>0</v>
      </c>
      <c r="J277" s="191"/>
    </row>
    <row r="278" spans="1:10" s="748" customFormat="1" ht="28.5">
      <c r="A278" s="483" t="s">
        <v>1075</v>
      </c>
      <c r="B278" s="260" t="s">
        <v>657</v>
      </c>
      <c r="C278" s="196" t="s">
        <v>75</v>
      </c>
      <c r="D278" s="196" t="s">
        <v>109</v>
      </c>
      <c r="E278" s="126">
        <v>0</v>
      </c>
      <c r="F278" s="126">
        <v>0</v>
      </c>
      <c r="G278" s="126">
        <v>0</v>
      </c>
      <c r="H278" s="190">
        <f t="shared" si="22"/>
        <v>0</v>
      </c>
      <c r="I278" s="126">
        <v>0</v>
      </c>
      <c r="J278" s="204"/>
    </row>
    <row r="279" spans="1:10" s="748" customFormat="1" ht="15">
      <c r="A279" s="203"/>
      <c r="B279" s="195"/>
      <c r="C279" s="196"/>
      <c r="D279" s="196"/>
      <c r="E279" s="126"/>
      <c r="F279" s="126"/>
      <c r="G279" s="126"/>
      <c r="H279" s="190"/>
      <c r="I279" s="126"/>
      <c r="J279" s="204"/>
    </row>
    <row r="280" spans="1:10" s="119" customFormat="1" ht="14.25">
      <c r="A280" s="117" t="s">
        <v>930</v>
      </c>
      <c r="B280" s="96" t="s">
        <v>658</v>
      </c>
      <c r="C280" s="118"/>
      <c r="D280" s="118"/>
      <c r="E280" s="693"/>
      <c r="F280" s="693"/>
      <c r="G280" s="693"/>
      <c r="H280" s="691"/>
      <c r="I280" s="693"/>
      <c r="J280" s="105"/>
    </row>
    <row r="281" spans="1:10" s="119" customFormat="1" ht="14.25">
      <c r="A281" s="117"/>
      <c r="B281" s="96"/>
      <c r="C281" s="118"/>
      <c r="D281" s="118"/>
      <c r="E281" s="693"/>
      <c r="F281" s="693"/>
      <c r="G281" s="693"/>
      <c r="H281" s="691"/>
      <c r="I281" s="693"/>
      <c r="J281" s="105"/>
    </row>
    <row r="282" spans="1:10" s="119" customFormat="1" ht="14.25">
      <c r="A282" s="129" t="s">
        <v>6</v>
      </c>
      <c r="B282" s="130" t="s">
        <v>468</v>
      </c>
      <c r="C282" s="131"/>
      <c r="D282" s="129"/>
      <c r="E282" s="129"/>
      <c r="F282" s="129"/>
      <c r="G282" s="129"/>
      <c r="H282" s="129"/>
      <c r="I282" s="129"/>
      <c r="J282" s="729"/>
    </row>
    <row r="283" spans="1:10" s="119" customFormat="1" ht="28.5" customHeight="1">
      <c r="A283" s="138" t="s">
        <v>225</v>
      </c>
      <c r="B283" s="1101" t="s">
        <v>2383</v>
      </c>
      <c r="C283" s="1102"/>
      <c r="D283" s="1103"/>
      <c r="E283" s="129"/>
      <c r="F283" s="129"/>
      <c r="G283" s="129"/>
      <c r="H283" s="129"/>
      <c r="I283" s="129"/>
      <c r="J283" s="729"/>
    </row>
    <row r="284" spans="1:10" s="119" customFormat="1" ht="14.25">
      <c r="A284" s="138" t="s">
        <v>488</v>
      </c>
      <c r="B284" s="543" t="s">
        <v>469</v>
      </c>
      <c r="C284" s="570" t="s">
        <v>1352</v>
      </c>
      <c r="D284" s="138"/>
      <c r="E284" s="129"/>
      <c r="F284" s="129"/>
      <c r="G284" s="129"/>
      <c r="H284" s="129"/>
      <c r="I284" s="129"/>
      <c r="J284" s="729"/>
    </row>
    <row r="285" spans="1:12" ht="14.25">
      <c r="A285" s="544" t="s">
        <v>35</v>
      </c>
      <c r="B285" s="545" t="s">
        <v>470</v>
      </c>
      <c r="C285" s="546"/>
      <c r="D285" s="546"/>
      <c r="E285" s="923"/>
      <c r="F285" s="923"/>
      <c r="G285" s="923"/>
      <c r="H285" s="924"/>
      <c r="I285" s="923"/>
      <c r="J285" s="101"/>
      <c r="K285" s="20"/>
      <c r="L285" s="20"/>
    </row>
    <row r="286" spans="1:12" ht="15">
      <c r="A286" s="544" t="s">
        <v>36</v>
      </c>
      <c r="B286" s="545" t="s">
        <v>508</v>
      </c>
      <c r="C286" s="547"/>
      <c r="D286" s="547" t="s">
        <v>319</v>
      </c>
      <c r="E286" s="193"/>
      <c r="F286" s="193"/>
      <c r="G286" s="193"/>
      <c r="H286" s="190">
        <f>_xlfn.IFERROR(_xlfn.AVERAGEIF(E286:G286,"&gt;0",E286:G286),0)</f>
        <v>0</v>
      </c>
      <c r="I286" s="193"/>
      <c r="J286" s="101"/>
      <c r="K286" s="20"/>
      <c r="L286" s="20"/>
    </row>
    <row r="287" spans="1:12" ht="15">
      <c r="A287" s="544" t="s">
        <v>37</v>
      </c>
      <c r="B287" s="549" t="s">
        <v>471</v>
      </c>
      <c r="C287" s="547"/>
      <c r="D287" s="547" t="s">
        <v>319</v>
      </c>
      <c r="E287" s="193"/>
      <c r="F287" s="193"/>
      <c r="G287" s="193"/>
      <c r="H287" s="190">
        <f>_xlfn.IFERROR(_xlfn.AVERAGEIF(E287:G287,"&gt;0",E287:G287),0)</f>
        <v>0</v>
      </c>
      <c r="I287" s="193"/>
      <c r="J287" s="101"/>
      <c r="K287" s="20"/>
      <c r="L287" s="20"/>
    </row>
    <row r="288" spans="1:12" ht="15">
      <c r="A288" s="544" t="s">
        <v>38</v>
      </c>
      <c r="B288" s="549" t="s">
        <v>128</v>
      </c>
      <c r="C288" s="547" t="s">
        <v>75</v>
      </c>
      <c r="D288" s="547" t="s">
        <v>243</v>
      </c>
      <c r="E288" s="126">
        <v>0</v>
      </c>
      <c r="F288" s="126">
        <v>0</v>
      </c>
      <c r="G288" s="126">
        <v>0</v>
      </c>
      <c r="H288" s="190">
        <f>AVERAGEA(E288:G288)</f>
        <v>0</v>
      </c>
      <c r="I288" s="126">
        <v>0</v>
      </c>
      <c r="J288" s="101"/>
      <c r="K288" s="20"/>
      <c r="L288" s="20"/>
    </row>
    <row r="289" spans="1:12" ht="14.25">
      <c r="A289" s="544" t="s">
        <v>39</v>
      </c>
      <c r="B289" s="549" t="s">
        <v>1353</v>
      </c>
      <c r="C289" s="547" t="s">
        <v>75</v>
      </c>
      <c r="D289" s="547"/>
      <c r="E289" s="923"/>
      <c r="F289" s="923"/>
      <c r="G289" s="923"/>
      <c r="H289" s="923"/>
      <c r="I289" s="923"/>
      <c r="J289" s="101"/>
      <c r="K289" s="20"/>
      <c r="L289" s="20"/>
    </row>
    <row r="290" spans="1:12" ht="15">
      <c r="A290" s="544" t="s">
        <v>40</v>
      </c>
      <c r="B290" s="545" t="s">
        <v>472</v>
      </c>
      <c r="C290" s="547" t="s">
        <v>75</v>
      </c>
      <c r="D290" s="547" t="s">
        <v>473</v>
      </c>
      <c r="E290" s="193"/>
      <c r="F290" s="193"/>
      <c r="G290" s="193"/>
      <c r="H290" s="190">
        <f>_xlfn.IFERROR(_xlfn.AVERAGEIF(E290:G290,"&gt;0",E290:G290),0)</f>
        <v>0</v>
      </c>
      <c r="I290" s="193"/>
      <c r="J290" s="101"/>
      <c r="K290" s="20"/>
      <c r="L290" s="20"/>
    </row>
    <row r="291" spans="1:12" ht="15">
      <c r="A291" s="544" t="s">
        <v>41</v>
      </c>
      <c r="B291" s="549" t="s">
        <v>1223</v>
      </c>
      <c r="C291" s="547" t="s">
        <v>75</v>
      </c>
      <c r="D291" s="547" t="s">
        <v>2341</v>
      </c>
      <c r="E291" s="193"/>
      <c r="F291" s="193"/>
      <c r="G291" s="193"/>
      <c r="H291" s="190">
        <f>_xlfn.IFERROR(_xlfn.AVERAGEIF(E291:G291,"&gt;0",E291:G291),0)</f>
        <v>0</v>
      </c>
      <c r="I291" s="193"/>
      <c r="J291" s="101"/>
      <c r="K291" s="20"/>
      <c r="L291" s="20"/>
    </row>
    <row r="292" spans="1:12" ht="15">
      <c r="A292" s="544" t="s">
        <v>42</v>
      </c>
      <c r="B292" s="545" t="s">
        <v>474</v>
      </c>
      <c r="C292" s="547" t="s">
        <v>75</v>
      </c>
      <c r="D292" s="547" t="s">
        <v>3</v>
      </c>
      <c r="E292" s="193"/>
      <c r="F292" s="193"/>
      <c r="G292" s="193"/>
      <c r="H292" s="190">
        <f>_xlfn.IFERROR(_xlfn.AVERAGEIF(E292:G292,"&gt;0",E292:G292),0)</f>
        <v>0</v>
      </c>
      <c r="I292" s="193"/>
      <c r="J292" s="21"/>
      <c r="K292" s="20"/>
      <c r="L292" s="20"/>
    </row>
    <row r="293" spans="1:12" ht="14.25">
      <c r="A293" s="569"/>
      <c r="B293" s="569"/>
      <c r="C293" s="569"/>
      <c r="D293" s="569"/>
      <c r="E293" s="569"/>
      <c r="F293" s="569"/>
      <c r="G293" s="569"/>
      <c r="H293" s="270"/>
      <c r="I293" s="569"/>
      <c r="J293" s="21"/>
      <c r="K293" s="20"/>
      <c r="L293" s="20"/>
    </row>
    <row r="294" spans="1:10" s="119" customFormat="1" ht="14.25">
      <c r="A294" s="138" t="s">
        <v>489</v>
      </c>
      <c r="B294" s="543" t="s">
        <v>475</v>
      </c>
      <c r="C294" s="570" t="s">
        <v>1352</v>
      </c>
      <c r="D294" s="138"/>
      <c r="E294" s="129"/>
      <c r="F294" s="129"/>
      <c r="G294" s="129"/>
      <c r="H294" s="129"/>
      <c r="I294" s="129"/>
      <c r="J294" s="729"/>
    </row>
    <row r="295" spans="1:12" ht="14.25">
      <c r="A295" s="544" t="s">
        <v>35</v>
      </c>
      <c r="B295" s="545" t="s">
        <v>470</v>
      </c>
      <c r="C295" s="546"/>
      <c r="D295" s="546"/>
      <c r="E295" s="923"/>
      <c r="F295" s="923"/>
      <c r="G295" s="923"/>
      <c r="H295" s="924"/>
      <c r="I295" s="923"/>
      <c r="J295" s="101"/>
      <c r="K295" s="20"/>
      <c r="L295" s="20"/>
    </row>
    <row r="296" spans="1:12" ht="15">
      <c r="A296" s="544" t="s">
        <v>36</v>
      </c>
      <c r="B296" s="545" t="s">
        <v>508</v>
      </c>
      <c r="C296" s="547"/>
      <c r="D296" s="547" t="s">
        <v>319</v>
      </c>
      <c r="E296" s="193"/>
      <c r="F296" s="193"/>
      <c r="G296" s="193"/>
      <c r="H296" s="190">
        <f>_xlfn.IFERROR(_xlfn.AVERAGEIF(E296:G296,"&gt;0",E296:G296),0)</f>
        <v>0</v>
      </c>
      <c r="I296" s="193"/>
      <c r="J296" s="101"/>
      <c r="K296" s="20"/>
      <c r="L296" s="20"/>
    </row>
    <row r="297" spans="1:12" ht="15">
      <c r="A297" s="544" t="s">
        <v>37</v>
      </c>
      <c r="B297" s="549" t="s">
        <v>471</v>
      </c>
      <c r="C297" s="547"/>
      <c r="D297" s="547" t="s">
        <v>319</v>
      </c>
      <c r="E297" s="193"/>
      <c r="F297" s="193"/>
      <c r="G297" s="193"/>
      <c r="H297" s="190">
        <f>_xlfn.IFERROR(_xlfn.AVERAGEIF(E297:G297,"&gt;0",E297:G297),0)</f>
        <v>0</v>
      </c>
      <c r="I297" s="193"/>
      <c r="J297" s="101"/>
      <c r="K297" s="20"/>
      <c r="L297" s="20"/>
    </row>
    <row r="298" spans="1:12" ht="15">
      <c r="A298" s="544" t="s">
        <v>38</v>
      </c>
      <c r="B298" s="549" t="s">
        <v>128</v>
      </c>
      <c r="C298" s="547" t="s">
        <v>75</v>
      </c>
      <c r="D298" s="547" t="s">
        <v>243</v>
      </c>
      <c r="E298" s="126">
        <v>0</v>
      </c>
      <c r="F298" s="126">
        <v>0</v>
      </c>
      <c r="G298" s="126">
        <v>0</v>
      </c>
      <c r="H298" s="190">
        <f>AVERAGEA(E298:G298)</f>
        <v>0</v>
      </c>
      <c r="I298" s="126">
        <v>0</v>
      </c>
      <c r="J298" s="101"/>
      <c r="K298" s="20"/>
      <c r="L298" s="20"/>
    </row>
    <row r="299" spans="1:12" ht="14.25">
      <c r="A299" s="544" t="s">
        <v>39</v>
      </c>
      <c r="B299" s="549" t="s">
        <v>1353</v>
      </c>
      <c r="C299" s="547" t="s">
        <v>75</v>
      </c>
      <c r="D299" s="547"/>
      <c r="E299" s="923"/>
      <c r="F299" s="923"/>
      <c r="G299" s="923"/>
      <c r="H299" s="923"/>
      <c r="I299" s="923"/>
      <c r="J299" s="101"/>
      <c r="K299" s="20"/>
      <c r="L299" s="20"/>
    </row>
    <row r="300" spans="1:12" ht="15">
      <c r="A300" s="544" t="s">
        <v>40</v>
      </c>
      <c r="B300" s="545" t="s">
        <v>472</v>
      </c>
      <c r="C300" s="547" t="s">
        <v>75</v>
      </c>
      <c r="D300" s="547" t="s">
        <v>473</v>
      </c>
      <c r="E300" s="193"/>
      <c r="F300" s="193"/>
      <c r="G300" s="193"/>
      <c r="H300" s="190">
        <f>_xlfn.IFERROR(_xlfn.AVERAGEIF(E300:G300,"&gt;0",E300:G300),0)</f>
        <v>0</v>
      </c>
      <c r="I300" s="193"/>
      <c r="J300" s="101"/>
      <c r="K300" s="20"/>
      <c r="L300" s="20"/>
    </row>
    <row r="301" spans="1:12" ht="15">
      <c r="A301" s="544" t="s">
        <v>41</v>
      </c>
      <c r="B301" s="549" t="s">
        <v>1223</v>
      </c>
      <c r="C301" s="547" t="s">
        <v>75</v>
      </c>
      <c r="D301" s="547" t="s">
        <v>2341</v>
      </c>
      <c r="E301" s="193"/>
      <c r="F301" s="193"/>
      <c r="G301" s="193"/>
      <c r="H301" s="190">
        <f>_xlfn.IFERROR(_xlfn.AVERAGEIF(E301:G301,"&gt;0",E301:G301),0)</f>
        <v>0</v>
      </c>
      <c r="I301" s="193"/>
      <c r="J301" s="101"/>
      <c r="K301" s="20"/>
      <c r="L301" s="20"/>
    </row>
    <row r="302" spans="1:12" ht="15">
      <c r="A302" s="544" t="s">
        <v>42</v>
      </c>
      <c r="B302" s="545" t="s">
        <v>474</v>
      </c>
      <c r="C302" s="547" t="s">
        <v>75</v>
      </c>
      <c r="D302" s="547" t="s">
        <v>3</v>
      </c>
      <c r="E302" s="193"/>
      <c r="F302" s="193"/>
      <c r="G302" s="193"/>
      <c r="H302" s="190">
        <f>_xlfn.IFERROR(_xlfn.AVERAGEIF(E302:G302,"&gt;0",E302:G302),0)</f>
        <v>0</v>
      </c>
      <c r="I302" s="193"/>
      <c r="J302" s="21"/>
      <c r="K302" s="20"/>
      <c r="L302" s="20"/>
    </row>
    <row r="303" spans="1:12" ht="14.25">
      <c r="A303" s="569"/>
      <c r="B303" s="569"/>
      <c r="C303" s="569"/>
      <c r="D303" s="569"/>
      <c r="E303" s="569"/>
      <c r="F303" s="569"/>
      <c r="G303" s="569"/>
      <c r="H303" s="270"/>
      <c r="I303" s="569"/>
      <c r="J303" s="21"/>
      <c r="K303" s="20"/>
      <c r="L303" s="20"/>
    </row>
    <row r="304" spans="1:10" s="119" customFormat="1" ht="14.25">
      <c r="A304" s="138" t="s">
        <v>490</v>
      </c>
      <c r="B304" s="543" t="s">
        <v>476</v>
      </c>
      <c r="C304" s="570" t="s">
        <v>1352</v>
      </c>
      <c r="D304" s="138"/>
      <c r="E304" s="129"/>
      <c r="F304" s="129"/>
      <c r="G304" s="129"/>
      <c r="H304" s="129"/>
      <c r="I304" s="129"/>
      <c r="J304" s="729"/>
    </row>
    <row r="305" spans="1:12" ht="14.25">
      <c r="A305" s="544" t="s">
        <v>35</v>
      </c>
      <c r="B305" s="545" t="s">
        <v>470</v>
      </c>
      <c r="C305" s="546"/>
      <c r="D305" s="546"/>
      <c r="E305" s="923"/>
      <c r="F305" s="923"/>
      <c r="G305" s="923"/>
      <c r="H305" s="924"/>
      <c r="I305" s="923"/>
      <c r="J305" s="101"/>
      <c r="K305" s="20"/>
      <c r="L305" s="20"/>
    </row>
    <row r="306" spans="1:12" ht="15">
      <c r="A306" s="544" t="s">
        <v>36</v>
      </c>
      <c r="B306" s="545" t="s">
        <v>508</v>
      </c>
      <c r="C306" s="547"/>
      <c r="D306" s="547" t="s">
        <v>319</v>
      </c>
      <c r="E306" s="193"/>
      <c r="F306" s="193"/>
      <c r="G306" s="193"/>
      <c r="H306" s="190">
        <f>_xlfn.IFERROR(_xlfn.AVERAGEIF(E306:G306,"&gt;0",E306:G306),0)</f>
        <v>0</v>
      </c>
      <c r="I306" s="193"/>
      <c r="J306" s="101"/>
      <c r="K306" s="20"/>
      <c r="L306" s="20"/>
    </row>
    <row r="307" spans="1:12" ht="15">
      <c r="A307" s="544" t="s">
        <v>37</v>
      </c>
      <c r="B307" s="549" t="s">
        <v>471</v>
      </c>
      <c r="C307" s="547"/>
      <c r="D307" s="547" t="s">
        <v>319</v>
      </c>
      <c r="E307" s="193"/>
      <c r="F307" s="193"/>
      <c r="G307" s="193"/>
      <c r="H307" s="190">
        <f>_xlfn.IFERROR(_xlfn.AVERAGEIF(E307:G307,"&gt;0",E307:G307),0)</f>
        <v>0</v>
      </c>
      <c r="I307" s="193"/>
      <c r="J307" s="101"/>
      <c r="K307" s="20"/>
      <c r="L307" s="20"/>
    </row>
    <row r="308" spans="1:12" ht="15">
      <c r="A308" s="544" t="s">
        <v>38</v>
      </c>
      <c r="B308" s="549" t="s">
        <v>128</v>
      </c>
      <c r="C308" s="547" t="s">
        <v>75</v>
      </c>
      <c r="D308" s="547" t="s">
        <v>243</v>
      </c>
      <c r="E308" s="126">
        <v>0</v>
      </c>
      <c r="F308" s="126">
        <v>0</v>
      </c>
      <c r="G308" s="126">
        <v>0</v>
      </c>
      <c r="H308" s="190">
        <f>AVERAGEA(E308:G308)</f>
        <v>0</v>
      </c>
      <c r="I308" s="126">
        <v>0</v>
      </c>
      <c r="J308" s="101"/>
      <c r="K308" s="20"/>
      <c r="L308" s="20"/>
    </row>
    <row r="309" spans="1:12" ht="14.25">
      <c r="A309" s="544" t="s">
        <v>39</v>
      </c>
      <c r="B309" s="549" t="s">
        <v>1353</v>
      </c>
      <c r="C309" s="547" t="s">
        <v>75</v>
      </c>
      <c r="D309" s="547"/>
      <c r="E309" s="923"/>
      <c r="F309" s="923"/>
      <c r="G309" s="923"/>
      <c r="H309" s="923"/>
      <c r="I309" s="923"/>
      <c r="J309" s="101"/>
      <c r="K309" s="20"/>
      <c r="L309" s="20"/>
    </row>
    <row r="310" spans="1:12" ht="15">
      <c r="A310" s="544" t="s">
        <v>40</v>
      </c>
      <c r="B310" s="545" t="s">
        <v>472</v>
      </c>
      <c r="C310" s="547" t="s">
        <v>75</v>
      </c>
      <c r="D310" s="547" t="s">
        <v>473</v>
      </c>
      <c r="E310" s="193"/>
      <c r="F310" s="193"/>
      <c r="G310" s="193"/>
      <c r="H310" s="190">
        <f>_xlfn.IFERROR(_xlfn.AVERAGEIF(E310:G310,"&gt;0",E310:G310),0)</f>
        <v>0</v>
      </c>
      <c r="I310" s="193"/>
      <c r="J310" s="101"/>
      <c r="K310" s="20"/>
      <c r="L310" s="20"/>
    </row>
    <row r="311" spans="1:12" ht="15">
      <c r="A311" s="544" t="s">
        <v>41</v>
      </c>
      <c r="B311" s="549" t="s">
        <v>1223</v>
      </c>
      <c r="C311" s="547" t="s">
        <v>75</v>
      </c>
      <c r="D311" s="547" t="s">
        <v>2341</v>
      </c>
      <c r="E311" s="193"/>
      <c r="F311" s="193"/>
      <c r="G311" s="193"/>
      <c r="H311" s="190">
        <f>_xlfn.IFERROR(_xlfn.AVERAGEIF(E311:G311,"&gt;0",E311:G311),0)</f>
        <v>0</v>
      </c>
      <c r="I311" s="193"/>
      <c r="J311" s="101"/>
      <c r="K311" s="20"/>
      <c r="L311" s="20"/>
    </row>
    <row r="312" spans="1:12" ht="15">
      <c r="A312" s="544" t="s">
        <v>42</v>
      </c>
      <c r="B312" s="545" t="s">
        <v>474</v>
      </c>
      <c r="C312" s="547" t="s">
        <v>75</v>
      </c>
      <c r="D312" s="547" t="s">
        <v>3</v>
      </c>
      <c r="E312" s="193"/>
      <c r="F312" s="193"/>
      <c r="G312" s="193"/>
      <c r="H312" s="190">
        <f>_xlfn.IFERROR(_xlfn.AVERAGEIF(E312:G312,"&gt;0",E312:G312),0)</f>
        <v>0</v>
      </c>
      <c r="I312" s="193"/>
      <c r="J312" s="21"/>
      <c r="K312" s="20"/>
      <c r="L312" s="20"/>
    </row>
    <row r="313" spans="1:12" ht="14.25">
      <c r="A313" s="569"/>
      <c r="B313" s="569"/>
      <c r="C313" s="569"/>
      <c r="D313" s="569"/>
      <c r="E313" s="569"/>
      <c r="F313" s="569"/>
      <c r="G313" s="569"/>
      <c r="H313" s="270"/>
      <c r="I313" s="569"/>
      <c r="J313" s="21"/>
      <c r="K313" s="20"/>
      <c r="L313" s="20"/>
    </row>
    <row r="314" spans="1:10" s="119" customFormat="1" ht="14.25">
      <c r="A314" s="138" t="s">
        <v>509</v>
      </c>
      <c r="B314" s="543" t="s">
        <v>1231</v>
      </c>
      <c r="C314" s="570" t="s">
        <v>1352</v>
      </c>
      <c r="D314" s="138"/>
      <c r="E314" s="129"/>
      <c r="F314" s="129"/>
      <c r="G314" s="129"/>
      <c r="H314" s="129"/>
      <c r="I314" s="129"/>
      <c r="J314" s="729"/>
    </row>
    <row r="315" spans="1:12" ht="14.25">
      <c r="A315" s="544" t="s">
        <v>35</v>
      </c>
      <c r="B315" s="545" t="s">
        <v>470</v>
      </c>
      <c r="C315" s="546"/>
      <c r="D315" s="546"/>
      <c r="E315" s="923"/>
      <c r="F315" s="923"/>
      <c r="G315" s="923"/>
      <c r="H315" s="924"/>
      <c r="I315" s="923"/>
      <c r="J315" s="101"/>
      <c r="K315" s="20"/>
      <c r="L315" s="20"/>
    </row>
    <row r="316" spans="1:12" ht="15">
      <c r="A316" s="544" t="s">
        <v>36</v>
      </c>
      <c r="B316" s="545" t="s">
        <v>508</v>
      </c>
      <c r="C316" s="547"/>
      <c r="D316" s="547" t="s">
        <v>319</v>
      </c>
      <c r="E316" s="193"/>
      <c r="F316" s="193"/>
      <c r="G316" s="193"/>
      <c r="H316" s="190">
        <f>_xlfn.IFERROR(_xlfn.AVERAGEIF(E316:G316,"&gt;0",E316:G316),0)</f>
        <v>0</v>
      </c>
      <c r="I316" s="193"/>
      <c r="J316" s="101"/>
      <c r="K316" s="20"/>
      <c r="L316" s="20"/>
    </row>
    <row r="317" spans="1:12" ht="15">
      <c r="A317" s="544" t="s">
        <v>37</v>
      </c>
      <c r="B317" s="549" t="s">
        <v>471</v>
      </c>
      <c r="C317" s="547"/>
      <c r="D317" s="547" t="s">
        <v>319</v>
      </c>
      <c r="E317" s="193"/>
      <c r="F317" s="193"/>
      <c r="G317" s="193"/>
      <c r="H317" s="190">
        <f>_xlfn.IFERROR(_xlfn.AVERAGEIF(E317:G317,"&gt;0",E317:G317),0)</f>
        <v>0</v>
      </c>
      <c r="I317" s="193"/>
      <c r="J317" s="101"/>
      <c r="K317" s="20"/>
      <c r="L317" s="20"/>
    </row>
    <row r="318" spans="1:12" ht="15">
      <c r="A318" s="544" t="s">
        <v>38</v>
      </c>
      <c r="B318" s="549" t="s">
        <v>128</v>
      </c>
      <c r="C318" s="547" t="s">
        <v>75</v>
      </c>
      <c r="D318" s="547" t="s">
        <v>243</v>
      </c>
      <c r="E318" s="126">
        <v>0</v>
      </c>
      <c r="F318" s="126">
        <v>0</v>
      </c>
      <c r="G318" s="126">
        <v>0</v>
      </c>
      <c r="H318" s="190">
        <f>AVERAGEA(E318:G318)</f>
        <v>0</v>
      </c>
      <c r="I318" s="126">
        <v>0</v>
      </c>
      <c r="J318" s="101"/>
      <c r="K318" s="20"/>
      <c r="L318" s="20"/>
    </row>
    <row r="319" spans="1:12" ht="14.25">
      <c r="A319" s="544" t="s">
        <v>39</v>
      </c>
      <c r="B319" s="549" t="s">
        <v>1353</v>
      </c>
      <c r="C319" s="547" t="s">
        <v>75</v>
      </c>
      <c r="D319" s="547"/>
      <c r="E319" s="923"/>
      <c r="F319" s="923"/>
      <c r="G319" s="923"/>
      <c r="H319" s="923"/>
      <c r="I319" s="923"/>
      <c r="J319" s="101"/>
      <c r="K319" s="20"/>
      <c r="L319" s="20"/>
    </row>
    <row r="320" spans="1:12" ht="15">
      <c r="A320" s="544" t="s">
        <v>40</v>
      </c>
      <c r="B320" s="545" t="s">
        <v>472</v>
      </c>
      <c r="C320" s="547" t="s">
        <v>75</v>
      </c>
      <c r="D320" s="547" t="s">
        <v>473</v>
      </c>
      <c r="E320" s="193"/>
      <c r="F320" s="193"/>
      <c r="G320" s="193"/>
      <c r="H320" s="190">
        <f>_xlfn.IFERROR(_xlfn.AVERAGEIF(E320:G320,"&gt;0",E320:G320),0)</f>
        <v>0</v>
      </c>
      <c r="I320" s="193"/>
      <c r="J320" s="101"/>
      <c r="K320" s="20"/>
      <c r="L320" s="20"/>
    </row>
    <row r="321" spans="1:12" ht="15">
      <c r="A321" s="544" t="s">
        <v>41</v>
      </c>
      <c r="B321" s="549" t="s">
        <v>1223</v>
      </c>
      <c r="C321" s="547" t="s">
        <v>75</v>
      </c>
      <c r="D321" s="547" t="s">
        <v>2341</v>
      </c>
      <c r="E321" s="193"/>
      <c r="F321" s="193"/>
      <c r="G321" s="193"/>
      <c r="H321" s="190">
        <f>_xlfn.IFERROR(_xlfn.AVERAGEIF(E321:G321,"&gt;0",E321:G321),0)</f>
        <v>0</v>
      </c>
      <c r="I321" s="193"/>
      <c r="J321" s="101"/>
      <c r="K321" s="20"/>
      <c r="L321" s="20"/>
    </row>
    <row r="322" spans="1:12" ht="15">
      <c r="A322" s="544" t="s">
        <v>42</v>
      </c>
      <c r="B322" s="545" t="s">
        <v>474</v>
      </c>
      <c r="C322" s="547" t="s">
        <v>75</v>
      </c>
      <c r="D322" s="547" t="s">
        <v>3</v>
      </c>
      <c r="E322" s="193"/>
      <c r="F322" s="193"/>
      <c r="G322" s="193"/>
      <c r="H322" s="190">
        <f>_xlfn.IFERROR(_xlfn.AVERAGEIF(E322:G322,"&gt;0",E322:G322),0)</f>
        <v>0</v>
      </c>
      <c r="I322" s="193"/>
      <c r="J322" s="21"/>
      <c r="K322" s="20"/>
      <c r="L322" s="20"/>
    </row>
    <row r="323" spans="1:12" ht="14.25">
      <c r="A323" s="569"/>
      <c r="B323" s="569"/>
      <c r="C323" s="569"/>
      <c r="D323" s="569"/>
      <c r="E323" s="569"/>
      <c r="F323" s="569"/>
      <c r="G323" s="569"/>
      <c r="H323" s="270"/>
      <c r="I323" s="569"/>
      <c r="J323" s="21"/>
      <c r="K323" s="20"/>
      <c r="L323" s="20"/>
    </row>
    <row r="324" spans="1:10" s="119" customFormat="1" ht="14.25">
      <c r="A324" s="138" t="s">
        <v>1233</v>
      </c>
      <c r="B324" s="543" t="s">
        <v>1232</v>
      </c>
      <c r="C324" s="570" t="s">
        <v>1352</v>
      </c>
      <c r="D324" s="138"/>
      <c r="E324" s="129"/>
      <c r="F324" s="129"/>
      <c r="G324" s="129"/>
      <c r="H324" s="129"/>
      <c r="I324" s="129"/>
      <c r="J324" s="729"/>
    </row>
    <row r="325" spans="1:12" ht="14.25">
      <c r="A325" s="544" t="s">
        <v>35</v>
      </c>
      <c r="B325" s="545" t="s">
        <v>470</v>
      </c>
      <c r="C325" s="546"/>
      <c r="D325" s="546"/>
      <c r="E325" s="923"/>
      <c r="F325" s="923"/>
      <c r="G325" s="923"/>
      <c r="H325" s="924"/>
      <c r="I325" s="923"/>
      <c r="J325" s="101"/>
      <c r="K325" s="20"/>
      <c r="L325" s="20"/>
    </row>
    <row r="326" spans="1:12" ht="15">
      <c r="A326" s="544" t="s">
        <v>36</v>
      </c>
      <c r="B326" s="545" t="s">
        <v>508</v>
      </c>
      <c r="C326" s="547"/>
      <c r="D326" s="547" t="s">
        <v>319</v>
      </c>
      <c r="E326" s="193"/>
      <c r="F326" s="193"/>
      <c r="G326" s="193"/>
      <c r="H326" s="190">
        <f>_xlfn.IFERROR(_xlfn.AVERAGEIF(E326:G326,"&gt;0",E326:G326),0)</f>
        <v>0</v>
      </c>
      <c r="I326" s="193"/>
      <c r="J326" s="101"/>
      <c r="K326" s="20"/>
      <c r="L326" s="20"/>
    </row>
    <row r="327" spans="1:12" ht="15">
      <c r="A327" s="544" t="s">
        <v>37</v>
      </c>
      <c r="B327" s="549" t="s">
        <v>471</v>
      </c>
      <c r="C327" s="547"/>
      <c r="D327" s="547" t="s">
        <v>319</v>
      </c>
      <c r="E327" s="193"/>
      <c r="F327" s="193"/>
      <c r="G327" s="193"/>
      <c r="H327" s="190">
        <f>_xlfn.IFERROR(_xlfn.AVERAGEIF(E327:G327,"&gt;0",E327:G327),0)</f>
        <v>0</v>
      </c>
      <c r="I327" s="193"/>
      <c r="J327" s="101"/>
      <c r="K327" s="20"/>
      <c r="L327" s="20"/>
    </row>
    <row r="328" spans="1:12" ht="15">
      <c r="A328" s="544" t="s">
        <v>38</v>
      </c>
      <c r="B328" s="549" t="s">
        <v>128</v>
      </c>
      <c r="C328" s="547" t="s">
        <v>75</v>
      </c>
      <c r="D328" s="547" t="s">
        <v>243</v>
      </c>
      <c r="E328" s="126">
        <v>0</v>
      </c>
      <c r="F328" s="126">
        <v>0</v>
      </c>
      <c r="G328" s="126">
        <v>0</v>
      </c>
      <c r="H328" s="190">
        <f>AVERAGEA(E328:G328)</f>
        <v>0</v>
      </c>
      <c r="I328" s="126">
        <v>0</v>
      </c>
      <c r="J328" s="101"/>
      <c r="K328" s="20"/>
      <c r="L328" s="20"/>
    </row>
    <row r="329" spans="1:12" ht="14.25">
      <c r="A329" s="544" t="s">
        <v>39</v>
      </c>
      <c r="B329" s="549" t="s">
        <v>1353</v>
      </c>
      <c r="C329" s="547" t="s">
        <v>75</v>
      </c>
      <c r="D329" s="547"/>
      <c r="E329" s="923"/>
      <c r="F329" s="923"/>
      <c r="G329" s="923"/>
      <c r="H329" s="923"/>
      <c r="I329" s="923"/>
      <c r="J329" s="101"/>
      <c r="K329" s="20"/>
      <c r="L329" s="20"/>
    </row>
    <row r="330" spans="1:12" ht="15">
      <c r="A330" s="544" t="s">
        <v>40</v>
      </c>
      <c r="B330" s="545" t="s">
        <v>472</v>
      </c>
      <c r="C330" s="547" t="s">
        <v>75</v>
      </c>
      <c r="D330" s="547" t="s">
        <v>473</v>
      </c>
      <c r="E330" s="193"/>
      <c r="F330" s="193"/>
      <c r="G330" s="193"/>
      <c r="H330" s="190">
        <f>_xlfn.IFERROR(_xlfn.AVERAGEIF(E330:G330,"&gt;0",E330:G330),0)</f>
        <v>0</v>
      </c>
      <c r="I330" s="193"/>
      <c r="J330" s="101"/>
      <c r="K330" s="20"/>
      <c r="L330" s="20"/>
    </row>
    <row r="331" spans="1:12" ht="15">
      <c r="A331" s="544" t="s">
        <v>41</v>
      </c>
      <c r="B331" s="549" t="s">
        <v>1223</v>
      </c>
      <c r="C331" s="547" t="s">
        <v>75</v>
      </c>
      <c r="D331" s="547" t="s">
        <v>2341</v>
      </c>
      <c r="E331" s="193"/>
      <c r="F331" s="193"/>
      <c r="G331" s="193"/>
      <c r="H331" s="190">
        <f>_xlfn.IFERROR(_xlfn.AVERAGEIF(E331:G331,"&gt;0",E331:G331),0)</f>
        <v>0</v>
      </c>
      <c r="I331" s="193"/>
      <c r="J331" s="101"/>
      <c r="K331" s="20"/>
      <c r="L331" s="20"/>
    </row>
    <row r="332" spans="1:12" ht="15">
      <c r="A332" s="544" t="s">
        <v>42</v>
      </c>
      <c r="B332" s="545" t="s">
        <v>474</v>
      </c>
      <c r="C332" s="547" t="s">
        <v>75</v>
      </c>
      <c r="D332" s="547" t="s">
        <v>3</v>
      </c>
      <c r="E332" s="193"/>
      <c r="F332" s="193"/>
      <c r="G332" s="193"/>
      <c r="H332" s="190">
        <f>_xlfn.IFERROR(_xlfn.AVERAGEIF(E332:G332,"&gt;0",E332:G332),0)</f>
        <v>0</v>
      </c>
      <c r="I332" s="193"/>
      <c r="J332" s="21"/>
      <c r="K332" s="20"/>
      <c r="L332" s="20"/>
    </row>
    <row r="333" spans="1:12" ht="14.25">
      <c r="A333" s="569"/>
      <c r="B333" s="569"/>
      <c r="C333" s="569"/>
      <c r="D333" s="569"/>
      <c r="E333" s="569"/>
      <c r="F333" s="569"/>
      <c r="G333" s="569"/>
      <c r="H333" s="270"/>
      <c r="I333" s="569"/>
      <c r="J333" s="21"/>
      <c r="K333" s="20"/>
      <c r="L333" s="20"/>
    </row>
    <row r="334" spans="1:10" s="119" customFormat="1" ht="28.5">
      <c r="A334" s="129" t="s">
        <v>226</v>
      </c>
      <c r="B334" s="130" t="s">
        <v>1354</v>
      </c>
      <c r="C334" s="131"/>
      <c r="D334" s="129"/>
      <c r="E334" s="129"/>
      <c r="F334" s="129"/>
      <c r="G334" s="129"/>
      <c r="H334" s="129"/>
      <c r="I334" s="129"/>
      <c r="J334" s="729"/>
    </row>
    <row r="335" spans="1:10" s="119" customFormat="1" ht="28.5">
      <c r="A335" s="129" t="s">
        <v>1379</v>
      </c>
      <c r="B335" s="130" t="s">
        <v>1234</v>
      </c>
      <c r="C335" s="131" t="s">
        <v>1351</v>
      </c>
      <c r="D335" s="129"/>
      <c r="E335" s="129"/>
      <c r="F335" s="129"/>
      <c r="G335" s="129"/>
      <c r="H335" s="129"/>
      <c r="I335" s="129"/>
      <c r="J335" s="729"/>
    </row>
    <row r="336" spans="1:10" s="752" customFormat="1" ht="15">
      <c r="A336" s="749" t="s">
        <v>35</v>
      </c>
      <c r="B336" s="750" t="s">
        <v>470</v>
      </c>
      <c r="C336" s="695"/>
      <c r="D336" s="751"/>
      <c r="E336" s="751"/>
      <c r="F336" s="751"/>
      <c r="G336" s="751"/>
      <c r="H336" s="751"/>
      <c r="I336" s="751"/>
      <c r="J336" s="751"/>
    </row>
    <row r="337" spans="1:10" s="752" customFormat="1" ht="15">
      <c r="A337" s="749" t="s">
        <v>36</v>
      </c>
      <c r="B337" s="750" t="s">
        <v>508</v>
      </c>
      <c r="C337" s="753"/>
      <c r="D337" s="753" t="s">
        <v>319</v>
      </c>
      <c r="E337" s="754">
        <v>0</v>
      </c>
      <c r="F337" s="754">
        <v>0</v>
      </c>
      <c r="G337" s="754">
        <v>0</v>
      </c>
      <c r="H337" s="190">
        <f>_xlfn.IFERROR(AVERAGEA(E337:G337),0)</f>
        <v>0</v>
      </c>
      <c r="I337" s="754">
        <v>0</v>
      </c>
      <c r="J337" s="755"/>
    </row>
    <row r="338" spans="1:10" s="752" customFormat="1" ht="15">
      <c r="A338" s="749" t="s">
        <v>37</v>
      </c>
      <c r="B338" s="750" t="s">
        <v>1356</v>
      </c>
      <c r="C338" s="753" t="s">
        <v>75</v>
      </c>
      <c r="D338" s="753" t="s">
        <v>57</v>
      </c>
      <c r="E338" s="754">
        <v>0</v>
      </c>
      <c r="F338" s="754">
        <v>0</v>
      </c>
      <c r="G338" s="754">
        <v>0</v>
      </c>
      <c r="H338" s="190">
        <f>_xlfn.IFERROR(AVERAGEA(E338:G338),0)</f>
        <v>0</v>
      </c>
      <c r="I338" s="754">
        <v>0</v>
      </c>
      <c r="J338" s="755"/>
    </row>
    <row r="339" spans="1:10" s="752" customFormat="1" ht="15">
      <c r="A339" s="749" t="s">
        <v>38</v>
      </c>
      <c r="B339" s="750" t="s">
        <v>1357</v>
      </c>
      <c r="C339" s="753" t="s">
        <v>75</v>
      </c>
      <c r="D339" s="753" t="s">
        <v>93</v>
      </c>
      <c r="E339" s="754">
        <v>0</v>
      </c>
      <c r="F339" s="754">
        <v>0</v>
      </c>
      <c r="G339" s="754">
        <v>0</v>
      </c>
      <c r="H339" s="190">
        <f>_xlfn.IFERROR(AVERAGEA(E339:G339),0)</f>
        <v>0</v>
      </c>
      <c r="I339" s="754">
        <v>0</v>
      </c>
      <c r="J339" s="755"/>
    </row>
    <row r="340" spans="1:10" s="752" customFormat="1" ht="15">
      <c r="A340" s="749" t="s">
        <v>39</v>
      </c>
      <c r="B340" s="750" t="s">
        <v>1358</v>
      </c>
      <c r="C340" s="753" t="s">
        <v>75</v>
      </c>
      <c r="D340" s="753" t="s">
        <v>57</v>
      </c>
      <c r="E340" s="754">
        <v>0</v>
      </c>
      <c r="F340" s="754">
        <v>0</v>
      </c>
      <c r="G340" s="754">
        <v>0</v>
      </c>
      <c r="H340" s="190">
        <f>_xlfn.IFERROR(AVERAGEA(E340:G340),0)</f>
        <v>0</v>
      </c>
      <c r="I340" s="754">
        <v>0</v>
      </c>
      <c r="J340" s="755"/>
    </row>
    <row r="341" spans="1:10" s="752" customFormat="1" ht="15">
      <c r="A341" s="749" t="s">
        <v>40</v>
      </c>
      <c r="B341" s="750" t="s">
        <v>352</v>
      </c>
      <c r="C341" s="753" t="s">
        <v>1359</v>
      </c>
      <c r="D341" s="753" t="s">
        <v>1360</v>
      </c>
      <c r="E341" s="756"/>
      <c r="F341" s="756"/>
      <c r="G341" s="756"/>
      <c r="H341" s="190">
        <f>_xlfn.IFERROR(_xlfn.AVERAGEIF(E341:G341,"&gt;0",E341:G341),0)</f>
        <v>0</v>
      </c>
      <c r="I341" s="756"/>
      <c r="J341" s="755"/>
    </row>
    <row r="342" spans="1:10" s="752" customFormat="1" ht="15">
      <c r="A342" s="749" t="s">
        <v>41</v>
      </c>
      <c r="B342" s="750" t="s">
        <v>1361</v>
      </c>
      <c r="C342" s="753" t="s">
        <v>75</v>
      </c>
      <c r="D342" s="753" t="s">
        <v>57</v>
      </c>
      <c r="E342" s="754">
        <v>0</v>
      </c>
      <c r="F342" s="754">
        <v>0</v>
      </c>
      <c r="G342" s="754">
        <v>0</v>
      </c>
      <c r="H342" s="190">
        <f>_xlfn.IFERROR(AVERAGEA(E342:G342),0)</f>
        <v>0</v>
      </c>
      <c r="I342" s="754">
        <v>0</v>
      </c>
      <c r="J342" s="755"/>
    </row>
    <row r="343" spans="1:10" s="752" customFormat="1" ht="15">
      <c r="A343" s="749" t="s">
        <v>42</v>
      </c>
      <c r="B343" s="750" t="s">
        <v>1362</v>
      </c>
      <c r="C343" s="753" t="s">
        <v>1359</v>
      </c>
      <c r="D343" s="753" t="s">
        <v>1360</v>
      </c>
      <c r="E343" s="756"/>
      <c r="F343" s="756"/>
      <c r="G343" s="756"/>
      <c r="H343" s="190">
        <f>_xlfn.IFERROR(_xlfn.AVERAGEIF(E343:G343,"&gt;0",E343:G343),0)</f>
        <v>0</v>
      </c>
      <c r="I343" s="756"/>
      <c r="J343" s="755"/>
    </row>
    <row r="344" spans="1:10" s="752" customFormat="1" ht="15">
      <c r="A344" s="749" t="s">
        <v>70</v>
      </c>
      <c r="B344" s="750" t="s">
        <v>1363</v>
      </c>
      <c r="C344" s="753" t="s">
        <v>75</v>
      </c>
      <c r="D344" s="753" t="s">
        <v>57</v>
      </c>
      <c r="E344" s="754">
        <v>0</v>
      </c>
      <c r="F344" s="754">
        <v>0</v>
      </c>
      <c r="G344" s="754">
        <v>0</v>
      </c>
      <c r="H344" s="190">
        <f>_xlfn.IFERROR(AVERAGEA(E344:G344),0)</f>
        <v>0</v>
      </c>
      <c r="I344" s="754">
        <v>0</v>
      </c>
      <c r="J344" s="755"/>
    </row>
    <row r="345" spans="1:10" s="752" customFormat="1" ht="15">
      <c r="A345" s="749" t="s">
        <v>71</v>
      </c>
      <c r="B345" s="750" t="s">
        <v>1364</v>
      </c>
      <c r="C345" s="753" t="s">
        <v>1359</v>
      </c>
      <c r="D345" s="753" t="s">
        <v>1360</v>
      </c>
      <c r="E345" s="756"/>
      <c r="F345" s="756"/>
      <c r="G345" s="756"/>
      <c r="H345" s="190">
        <f>_xlfn.IFERROR(_xlfn.AVERAGEIF(E345:G345,"&gt;0",E345:G345),0)</f>
        <v>0</v>
      </c>
      <c r="I345" s="756"/>
      <c r="J345" s="755"/>
    </row>
    <row r="346" spans="1:10" s="752" customFormat="1" ht="15">
      <c r="A346" s="749" t="s">
        <v>72</v>
      </c>
      <c r="B346" s="750" t="s">
        <v>1365</v>
      </c>
      <c r="C346" s="753" t="s">
        <v>75</v>
      </c>
      <c r="D346" s="753" t="s">
        <v>57</v>
      </c>
      <c r="E346" s="754">
        <v>0</v>
      </c>
      <c r="F346" s="754">
        <v>0</v>
      </c>
      <c r="G346" s="754">
        <v>0</v>
      </c>
      <c r="H346" s="190">
        <f>_xlfn.IFERROR(AVERAGEA(E346:G346),0)</f>
        <v>0</v>
      </c>
      <c r="I346" s="754">
        <v>0</v>
      </c>
      <c r="J346" s="755"/>
    </row>
    <row r="347" spans="1:10" s="752" customFormat="1" ht="15">
      <c r="A347" s="749" t="s">
        <v>320</v>
      </c>
      <c r="B347" s="750" t="s">
        <v>1366</v>
      </c>
      <c r="C347" s="753" t="s">
        <v>1359</v>
      </c>
      <c r="D347" s="753" t="s">
        <v>1360</v>
      </c>
      <c r="E347" s="756"/>
      <c r="F347" s="756"/>
      <c r="G347" s="756"/>
      <c r="H347" s="190">
        <f>_xlfn.IFERROR(_xlfn.AVERAGEIF(E347:G347,"&gt;0",E347:G347),0)</f>
        <v>0</v>
      </c>
      <c r="I347" s="756"/>
      <c r="J347" s="755"/>
    </row>
    <row r="348" spans="1:10" s="752" customFormat="1" ht="15">
      <c r="A348" s="749" t="s">
        <v>322</v>
      </c>
      <c r="B348" s="750" t="s">
        <v>1367</v>
      </c>
      <c r="C348" s="753" t="s">
        <v>75</v>
      </c>
      <c r="D348" s="753" t="s">
        <v>317</v>
      </c>
      <c r="E348" s="754">
        <v>0</v>
      </c>
      <c r="F348" s="754">
        <v>0</v>
      </c>
      <c r="G348" s="754">
        <v>0</v>
      </c>
      <c r="H348" s="190">
        <f>_xlfn.IFERROR(_xlfn.AVERAGEIF(E348:G348,"&gt;0",E348:G348),0)</f>
        <v>0</v>
      </c>
      <c r="I348" s="754">
        <v>0</v>
      </c>
      <c r="J348" s="755"/>
    </row>
    <row r="349" spans="1:10" s="752" customFormat="1" ht="15">
      <c r="A349" s="737" t="s">
        <v>324</v>
      </c>
      <c r="B349" s="750" t="s">
        <v>1368</v>
      </c>
      <c r="C349" s="753" t="s">
        <v>1359</v>
      </c>
      <c r="D349" s="753" t="s">
        <v>3</v>
      </c>
      <c r="E349" s="756"/>
      <c r="F349" s="756"/>
      <c r="G349" s="756"/>
      <c r="H349" s="190">
        <f>_xlfn.IFERROR(_xlfn.AVERAGEIF(E349:G349,"&gt;0",E349:G349),0)</f>
        <v>0</v>
      </c>
      <c r="I349" s="756"/>
      <c r="J349" s="755"/>
    </row>
    <row r="350" spans="1:10" s="752" customFormat="1" ht="15">
      <c r="A350" s="749" t="s">
        <v>326</v>
      </c>
      <c r="B350" s="750" t="s">
        <v>1369</v>
      </c>
      <c r="C350" s="753" t="s">
        <v>1359</v>
      </c>
      <c r="D350" s="753" t="s">
        <v>473</v>
      </c>
      <c r="E350" s="756"/>
      <c r="F350" s="756"/>
      <c r="G350" s="756"/>
      <c r="H350" s="190">
        <f>_xlfn.IFERROR(_xlfn.AVERAGEIF(E350:G350,"&gt;0",E350:G350),0)</f>
        <v>0</v>
      </c>
      <c r="I350" s="756"/>
      <c r="J350" s="755"/>
    </row>
    <row r="351" spans="1:10" s="752" customFormat="1" ht="15">
      <c r="A351" s="749" t="s">
        <v>328</v>
      </c>
      <c r="B351" s="750" t="s">
        <v>1370</v>
      </c>
      <c r="C351" s="753" t="s">
        <v>1359</v>
      </c>
      <c r="D351" s="753" t="s">
        <v>317</v>
      </c>
      <c r="E351" s="754">
        <v>0</v>
      </c>
      <c r="F351" s="754">
        <v>0</v>
      </c>
      <c r="G351" s="754">
        <v>0</v>
      </c>
      <c r="H351" s="190">
        <f>_xlfn.IFERROR(AVERAGEA(E351:G351),0)</f>
        <v>0</v>
      </c>
      <c r="I351" s="754">
        <v>0</v>
      </c>
      <c r="J351" s="757"/>
    </row>
    <row r="352" spans="1:10" s="752" customFormat="1" ht="15">
      <c r="A352" s="749" t="s">
        <v>330</v>
      </c>
      <c r="B352" s="750" t="s">
        <v>1371</v>
      </c>
      <c r="C352" s="753" t="s">
        <v>1359</v>
      </c>
      <c r="D352" s="753" t="s">
        <v>1360</v>
      </c>
      <c r="E352" s="756"/>
      <c r="F352" s="756"/>
      <c r="G352" s="756"/>
      <c r="H352" s="190">
        <f>_xlfn.IFERROR(_xlfn.AVERAGEIF(E352:G352,"&gt;0",E352:G352),0)</f>
        <v>0</v>
      </c>
      <c r="I352" s="756"/>
      <c r="J352" s="757"/>
    </row>
    <row r="353" spans="1:10" s="752" customFormat="1" ht="15">
      <c r="A353" s="737" t="s">
        <v>332</v>
      </c>
      <c r="B353" s="750" t="s">
        <v>474</v>
      </c>
      <c r="C353" s="753"/>
      <c r="D353" s="753" t="s">
        <v>3</v>
      </c>
      <c r="E353" s="756"/>
      <c r="F353" s="756"/>
      <c r="G353" s="756"/>
      <c r="H353" s="190">
        <f>_xlfn.IFERROR(_xlfn.AVERAGEIF(E353:G353,"&gt;0",E353:G353),0)</f>
        <v>0</v>
      </c>
      <c r="I353" s="756"/>
      <c r="J353" s="755"/>
    </row>
    <row r="354" spans="1:12" ht="15">
      <c r="A354" s="441" t="s">
        <v>1372</v>
      </c>
      <c r="B354" s="442" t="s">
        <v>1373</v>
      </c>
      <c r="C354" s="563" t="s">
        <v>1374</v>
      </c>
      <c r="D354" s="441" t="s">
        <v>319</v>
      </c>
      <c r="E354" s="441">
        <f>_xlfn.IFERROR(E338/E339,0)</f>
        <v>0</v>
      </c>
      <c r="F354" s="441">
        <f>_xlfn.IFERROR(F338/F339,0)</f>
        <v>0</v>
      </c>
      <c r="G354" s="441">
        <f>_xlfn.IFERROR(G338/G339,0)</f>
        <v>0</v>
      </c>
      <c r="H354" s="441">
        <f>_xlfn.IFERROR(H338/H339,0)</f>
        <v>0</v>
      </c>
      <c r="I354" s="441">
        <f>_xlfn.IFERROR(I338/I339,0)</f>
        <v>0</v>
      </c>
      <c r="J354" s="441"/>
      <c r="K354" s="20"/>
      <c r="L354" s="20"/>
    </row>
    <row r="355" spans="1:12" ht="25.5">
      <c r="A355" s="441" t="s">
        <v>333</v>
      </c>
      <c r="B355" s="442" t="s">
        <v>262</v>
      </c>
      <c r="C355" s="563" t="s">
        <v>1375</v>
      </c>
      <c r="D355" s="441" t="s">
        <v>1376</v>
      </c>
      <c r="E355" s="441">
        <f>_xlfn.IFERROR((((E340*E341)+(E342*E343)+(E344*E345)+(E346*E347))/E338),0)</f>
        <v>0</v>
      </c>
      <c r="F355" s="441">
        <f>_xlfn.IFERROR((((F340*F341)+(F342*F343)+(F344*F345)+(F346*F347))/F338),0)</f>
        <v>0</v>
      </c>
      <c r="G355" s="441">
        <f>_xlfn.IFERROR((((G340*G341)+(G342*G343)+(G344*G345)+(G346*G347))/G338),0)</f>
        <v>0</v>
      </c>
      <c r="H355" s="441">
        <f>_xlfn.IFERROR((((H340*H341)+(H342*H343)+(H344*H345)+(H346*H347))/H338),0)</f>
        <v>0</v>
      </c>
      <c r="I355" s="441">
        <f>_xlfn.IFERROR((((I340*I341)+(I342*I343)+(I344*I345)+(I346*I347))/I338),0)</f>
        <v>0</v>
      </c>
      <c r="J355" s="441"/>
      <c r="K355" s="20"/>
      <c r="L355" s="20"/>
    </row>
    <row r="356" spans="1:12" ht="25.5">
      <c r="A356" s="441" t="s">
        <v>334</v>
      </c>
      <c r="B356" s="442" t="s">
        <v>1377</v>
      </c>
      <c r="C356" s="563" t="s">
        <v>1378</v>
      </c>
      <c r="D356" s="441" t="s">
        <v>3</v>
      </c>
      <c r="E356" s="441">
        <f>_xlfn.IFERROR(((E340*E341)/((E340*E341)+(E342*E343)+(E344*E345)+(E346*E347))),0)</f>
        <v>0</v>
      </c>
      <c r="F356" s="441">
        <f>_xlfn.IFERROR(((F340*F341)/((F340*F341)+(F342*F343)+(F344*F345)+(F346*F347))),0)</f>
        <v>0</v>
      </c>
      <c r="G356" s="441">
        <f>_xlfn.IFERROR(((G340*G341)/((G340*G341)+(G342*G343)+(G344*G345)+(G346*G347))),0)</f>
        <v>0</v>
      </c>
      <c r="H356" s="441">
        <f>_xlfn.IFERROR(((H340*H341)/((H340*H341)+(H342*H343)+(H344*H345)+(H346*H347))),0)</f>
        <v>0</v>
      </c>
      <c r="I356" s="441">
        <f>_xlfn.IFERROR(((I340*I341)/((I340*I341)+(I342*I343)+(I344*I345)+(I346*I347))),0)</f>
        <v>0</v>
      </c>
      <c r="J356" s="441"/>
      <c r="K356" s="20"/>
      <c r="L356" s="20"/>
    </row>
    <row r="357" spans="1:12" ht="16.5">
      <c r="A357" s="114"/>
      <c r="B357" s="121"/>
      <c r="C357" s="122"/>
      <c r="D357" s="123"/>
      <c r="E357" s="123"/>
      <c r="F357" s="123"/>
      <c r="G357" s="124"/>
      <c r="H357" s="270"/>
      <c r="I357" s="124"/>
      <c r="J357" s="21"/>
      <c r="K357" s="20"/>
      <c r="L357" s="20"/>
    </row>
    <row r="358" spans="1:10" s="119" customFormat="1" ht="28.5">
      <c r="A358" s="129" t="s">
        <v>1380</v>
      </c>
      <c r="B358" s="130" t="s">
        <v>1235</v>
      </c>
      <c r="C358" s="131" t="s">
        <v>1351</v>
      </c>
      <c r="D358" s="129"/>
      <c r="E358" s="129"/>
      <c r="F358" s="129"/>
      <c r="G358" s="129"/>
      <c r="H358" s="129"/>
      <c r="I358" s="129"/>
      <c r="J358" s="729"/>
    </row>
    <row r="359" spans="1:12" ht="15">
      <c r="A359" s="749" t="s">
        <v>35</v>
      </c>
      <c r="B359" s="750" t="s">
        <v>470</v>
      </c>
      <c r="C359" s="695"/>
      <c r="D359" s="751"/>
      <c r="E359" s="751"/>
      <c r="F359" s="751"/>
      <c r="G359" s="751"/>
      <c r="H359" s="751"/>
      <c r="I359" s="751"/>
      <c r="J359" s="751"/>
      <c r="K359" s="20"/>
      <c r="L359" s="20"/>
    </row>
    <row r="360" spans="1:12" ht="15">
      <c r="A360" s="749" t="s">
        <v>36</v>
      </c>
      <c r="B360" s="750" t="s">
        <v>508</v>
      </c>
      <c r="C360" s="753"/>
      <c r="D360" s="753" t="s">
        <v>319</v>
      </c>
      <c r="E360" s="754">
        <v>0</v>
      </c>
      <c r="F360" s="754">
        <v>0</v>
      </c>
      <c r="G360" s="754">
        <v>0</v>
      </c>
      <c r="H360" s="190">
        <f>_xlfn.IFERROR(AVERAGEA(E360:G360),0)</f>
        <v>0</v>
      </c>
      <c r="I360" s="754">
        <v>0</v>
      </c>
      <c r="J360" s="755"/>
      <c r="K360" s="20"/>
      <c r="L360" s="20"/>
    </row>
    <row r="361" spans="1:12" ht="15">
      <c r="A361" s="749" t="s">
        <v>37</v>
      </c>
      <c r="B361" s="750" t="s">
        <v>1356</v>
      </c>
      <c r="C361" s="753" t="s">
        <v>75</v>
      </c>
      <c r="D361" s="753" t="s">
        <v>57</v>
      </c>
      <c r="E361" s="754">
        <v>0</v>
      </c>
      <c r="F361" s="754">
        <v>0</v>
      </c>
      <c r="G361" s="754">
        <v>0</v>
      </c>
      <c r="H361" s="190">
        <f>_xlfn.IFERROR(AVERAGEA(E361:G361),0)</f>
        <v>0</v>
      </c>
      <c r="I361" s="754">
        <v>0</v>
      </c>
      <c r="J361" s="755"/>
      <c r="K361" s="20"/>
      <c r="L361" s="20"/>
    </row>
    <row r="362" spans="1:12" ht="15">
      <c r="A362" s="749" t="s">
        <v>38</v>
      </c>
      <c r="B362" s="750" t="s">
        <v>1357</v>
      </c>
      <c r="C362" s="753" t="s">
        <v>75</v>
      </c>
      <c r="D362" s="753" t="s">
        <v>93</v>
      </c>
      <c r="E362" s="754">
        <v>0</v>
      </c>
      <c r="F362" s="754">
        <v>0</v>
      </c>
      <c r="G362" s="754">
        <v>0</v>
      </c>
      <c r="H362" s="190">
        <f>_xlfn.IFERROR(AVERAGEA(E362:G362),0)</f>
        <v>0</v>
      </c>
      <c r="I362" s="754">
        <v>0</v>
      </c>
      <c r="J362" s="755"/>
      <c r="K362" s="20"/>
      <c r="L362" s="20"/>
    </row>
    <row r="363" spans="1:12" ht="15">
      <c r="A363" s="749" t="s">
        <v>39</v>
      </c>
      <c r="B363" s="750" t="s">
        <v>1358</v>
      </c>
      <c r="C363" s="753" t="s">
        <v>75</v>
      </c>
      <c r="D363" s="753" t="s">
        <v>57</v>
      </c>
      <c r="E363" s="754">
        <v>0</v>
      </c>
      <c r="F363" s="754">
        <v>0</v>
      </c>
      <c r="G363" s="754">
        <v>0</v>
      </c>
      <c r="H363" s="190">
        <f>_xlfn.IFERROR(AVERAGEA(E363:G363),0)</f>
        <v>0</v>
      </c>
      <c r="I363" s="754">
        <v>0</v>
      </c>
      <c r="J363" s="755"/>
      <c r="K363" s="20"/>
      <c r="L363" s="20"/>
    </row>
    <row r="364" spans="1:12" ht="15">
      <c r="A364" s="749" t="s">
        <v>40</v>
      </c>
      <c r="B364" s="750" t="s">
        <v>352</v>
      </c>
      <c r="C364" s="753" t="s">
        <v>1359</v>
      </c>
      <c r="D364" s="753" t="s">
        <v>1360</v>
      </c>
      <c r="E364" s="756"/>
      <c r="F364" s="756"/>
      <c r="G364" s="756"/>
      <c r="H364" s="190">
        <f>_xlfn.IFERROR(_xlfn.AVERAGEIF(E364:G364,"&gt;0",E364:G364),0)</f>
        <v>0</v>
      </c>
      <c r="I364" s="756"/>
      <c r="J364" s="755"/>
      <c r="K364" s="20"/>
      <c r="L364" s="20"/>
    </row>
    <row r="365" spans="1:12" ht="15">
      <c r="A365" s="749" t="s">
        <v>41</v>
      </c>
      <c r="B365" s="750" t="s">
        <v>1361</v>
      </c>
      <c r="C365" s="753" t="s">
        <v>75</v>
      </c>
      <c r="D365" s="753" t="s">
        <v>57</v>
      </c>
      <c r="E365" s="754">
        <v>0</v>
      </c>
      <c r="F365" s="754">
        <v>0</v>
      </c>
      <c r="G365" s="754">
        <v>0</v>
      </c>
      <c r="H365" s="190">
        <f>_xlfn.IFERROR(AVERAGEA(E365:G365),0)</f>
        <v>0</v>
      </c>
      <c r="I365" s="754">
        <v>0</v>
      </c>
      <c r="J365" s="755"/>
      <c r="K365" s="20"/>
      <c r="L365" s="20"/>
    </row>
    <row r="366" spans="1:12" ht="15">
      <c r="A366" s="749" t="s">
        <v>42</v>
      </c>
      <c r="B366" s="750" t="s">
        <v>1362</v>
      </c>
      <c r="C366" s="753" t="s">
        <v>1359</v>
      </c>
      <c r="D366" s="753" t="s">
        <v>1360</v>
      </c>
      <c r="E366" s="756"/>
      <c r="F366" s="756"/>
      <c r="G366" s="756"/>
      <c r="H366" s="190">
        <f>_xlfn.IFERROR(_xlfn.AVERAGEIF(E366:G366,"&gt;0",E366:G366),0)</f>
        <v>0</v>
      </c>
      <c r="I366" s="756"/>
      <c r="J366" s="755"/>
      <c r="K366" s="20"/>
      <c r="L366" s="20"/>
    </row>
    <row r="367" spans="1:12" ht="15">
      <c r="A367" s="749" t="s">
        <v>70</v>
      </c>
      <c r="B367" s="750" t="s">
        <v>1363</v>
      </c>
      <c r="C367" s="753" t="s">
        <v>75</v>
      </c>
      <c r="D367" s="753" t="s">
        <v>57</v>
      </c>
      <c r="E367" s="754">
        <v>0</v>
      </c>
      <c r="F367" s="754">
        <v>0</v>
      </c>
      <c r="G367" s="754">
        <v>0</v>
      </c>
      <c r="H367" s="190">
        <f>_xlfn.IFERROR(AVERAGEA(E367:G367),0)</f>
        <v>0</v>
      </c>
      <c r="I367" s="754">
        <v>0</v>
      </c>
      <c r="J367" s="755"/>
      <c r="K367" s="20"/>
      <c r="L367" s="20"/>
    </row>
    <row r="368" spans="1:12" ht="15">
      <c r="A368" s="749" t="s">
        <v>71</v>
      </c>
      <c r="B368" s="750" t="s">
        <v>1364</v>
      </c>
      <c r="C368" s="753" t="s">
        <v>1359</v>
      </c>
      <c r="D368" s="753" t="s">
        <v>1360</v>
      </c>
      <c r="E368" s="756"/>
      <c r="F368" s="756"/>
      <c r="G368" s="756"/>
      <c r="H368" s="190">
        <f>_xlfn.IFERROR(_xlfn.AVERAGEIF(E368:G368,"&gt;0",E368:G368),0)</f>
        <v>0</v>
      </c>
      <c r="I368" s="756"/>
      <c r="J368" s="755"/>
      <c r="K368" s="20"/>
      <c r="L368" s="20"/>
    </row>
    <row r="369" spans="1:12" ht="15">
      <c r="A369" s="749" t="s">
        <v>72</v>
      </c>
      <c r="B369" s="750" t="s">
        <v>1365</v>
      </c>
      <c r="C369" s="753" t="s">
        <v>75</v>
      </c>
      <c r="D369" s="753" t="s">
        <v>57</v>
      </c>
      <c r="E369" s="754">
        <v>0</v>
      </c>
      <c r="F369" s="754">
        <v>0</v>
      </c>
      <c r="G369" s="754">
        <v>0</v>
      </c>
      <c r="H369" s="190">
        <f>_xlfn.IFERROR(AVERAGEA(E369:G369),0)</f>
        <v>0</v>
      </c>
      <c r="I369" s="754">
        <v>0</v>
      </c>
      <c r="J369" s="755"/>
      <c r="K369" s="20"/>
      <c r="L369" s="20"/>
    </row>
    <row r="370" spans="1:12" ht="15">
      <c r="A370" s="749" t="s">
        <v>320</v>
      </c>
      <c r="B370" s="750" t="s">
        <v>1366</v>
      </c>
      <c r="C370" s="753" t="s">
        <v>1359</v>
      </c>
      <c r="D370" s="753" t="s">
        <v>1360</v>
      </c>
      <c r="E370" s="756"/>
      <c r="F370" s="756"/>
      <c r="G370" s="756"/>
      <c r="H370" s="190">
        <f>_xlfn.IFERROR(_xlfn.AVERAGEIF(E370:G370,"&gt;0",E370:G370),0)</f>
        <v>0</v>
      </c>
      <c r="I370" s="756"/>
      <c r="J370" s="755"/>
      <c r="K370" s="20"/>
      <c r="L370" s="20"/>
    </row>
    <row r="371" spans="1:12" ht="15">
      <c r="A371" s="749" t="s">
        <v>322</v>
      </c>
      <c r="B371" s="750" t="s">
        <v>1367</v>
      </c>
      <c r="C371" s="753" t="s">
        <v>75</v>
      </c>
      <c r="D371" s="753" t="s">
        <v>317</v>
      </c>
      <c r="E371" s="754">
        <v>0</v>
      </c>
      <c r="F371" s="754">
        <v>0</v>
      </c>
      <c r="G371" s="754">
        <v>0</v>
      </c>
      <c r="H371" s="190">
        <f>_xlfn.IFERROR(_xlfn.AVERAGEIF(E371:G371,"&gt;0",E371:G371),0)</f>
        <v>0</v>
      </c>
      <c r="I371" s="754">
        <v>0</v>
      </c>
      <c r="J371" s="755"/>
      <c r="K371" s="20"/>
      <c r="L371" s="20"/>
    </row>
    <row r="372" spans="1:12" ht="15">
      <c r="A372" s="737" t="s">
        <v>324</v>
      </c>
      <c r="B372" s="750" t="s">
        <v>1368</v>
      </c>
      <c r="C372" s="753" t="s">
        <v>1359</v>
      </c>
      <c r="D372" s="753" t="s">
        <v>3</v>
      </c>
      <c r="E372" s="756"/>
      <c r="F372" s="756"/>
      <c r="G372" s="756"/>
      <c r="H372" s="190">
        <f>_xlfn.IFERROR(_xlfn.AVERAGEIF(E372:G372,"&gt;0",E372:G372),0)</f>
        <v>0</v>
      </c>
      <c r="I372" s="756"/>
      <c r="J372" s="755"/>
      <c r="K372" s="20"/>
      <c r="L372" s="20"/>
    </row>
    <row r="373" spans="1:10" s="119" customFormat="1" ht="15">
      <c r="A373" s="749" t="s">
        <v>326</v>
      </c>
      <c r="B373" s="750" t="s">
        <v>1369</v>
      </c>
      <c r="C373" s="753" t="s">
        <v>1359</v>
      </c>
      <c r="D373" s="753" t="s">
        <v>473</v>
      </c>
      <c r="E373" s="756"/>
      <c r="F373" s="756"/>
      <c r="G373" s="756"/>
      <c r="H373" s="190">
        <f>_xlfn.IFERROR(_xlfn.AVERAGEIF(E373:G373,"&gt;0",E373:G373),0)</f>
        <v>0</v>
      </c>
      <c r="I373" s="756"/>
      <c r="J373" s="755"/>
    </row>
    <row r="374" spans="1:12" ht="15">
      <c r="A374" s="749" t="s">
        <v>328</v>
      </c>
      <c r="B374" s="750" t="s">
        <v>1370</v>
      </c>
      <c r="C374" s="753" t="s">
        <v>1359</v>
      </c>
      <c r="D374" s="753" t="s">
        <v>317</v>
      </c>
      <c r="E374" s="754">
        <v>0</v>
      </c>
      <c r="F374" s="754">
        <v>0</v>
      </c>
      <c r="G374" s="754">
        <v>0</v>
      </c>
      <c r="H374" s="190">
        <f>_xlfn.IFERROR(AVERAGEA(E374:G374),0)</f>
        <v>0</v>
      </c>
      <c r="I374" s="754">
        <v>0</v>
      </c>
      <c r="J374" s="757"/>
      <c r="K374" s="20"/>
      <c r="L374" s="20"/>
    </row>
    <row r="375" spans="1:12" ht="15">
      <c r="A375" s="749" t="s">
        <v>330</v>
      </c>
      <c r="B375" s="750" t="s">
        <v>1371</v>
      </c>
      <c r="C375" s="753" t="s">
        <v>1359</v>
      </c>
      <c r="D375" s="753" t="s">
        <v>1360</v>
      </c>
      <c r="E375" s="756"/>
      <c r="F375" s="756"/>
      <c r="G375" s="756"/>
      <c r="H375" s="190">
        <f>_xlfn.IFERROR(_xlfn.AVERAGEIF(E375:G375,"&gt;0",E375:G375),0)</f>
        <v>0</v>
      </c>
      <c r="I375" s="756"/>
      <c r="J375" s="757"/>
      <c r="K375" s="20"/>
      <c r="L375" s="20"/>
    </row>
    <row r="376" spans="1:12" ht="15">
      <c r="A376" s="737" t="s">
        <v>332</v>
      </c>
      <c r="B376" s="750" t="s">
        <v>474</v>
      </c>
      <c r="C376" s="753"/>
      <c r="D376" s="753" t="s">
        <v>3</v>
      </c>
      <c r="E376" s="756"/>
      <c r="F376" s="756"/>
      <c r="G376" s="756"/>
      <c r="H376" s="190">
        <f>_xlfn.IFERROR(_xlfn.AVERAGEIF(E376:G376,"&gt;0",E376:G376),0)</f>
        <v>0</v>
      </c>
      <c r="I376" s="756"/>
      <c r="J376" s="755"/>
      <c r="K376" s="20"/>
      <c r="L376" s="20"/>
    </row>
    <row r="377" spans="1:12" ht="15">
      <c r="A377" s="441" t="s">
        <v>1372</v>
      </c>
      <c r="B377" s="442" t="s">
        <v>1373</v>
      </c>
      <c r="C377" s="563" t="s">
        <v>1374</v>
      </c>
      <c r="D377" s="441" t="s">
        <v>319</v>
      </c>
      <c r="E377" s="441">
        <f>_xlfn.IFERROR(E361/E362,0)</f>
        <v>0</v>
      </c>
      <c r="F377" s="441">
        <f>_xlfn.IFERROR(F361/F362,0)</f>
        <v>0</v>
      </c>
      <c r="G377" s="441">
        <f>_xlfn.IFERROR(G361/G362,0)</f>
        <v>0</v>
      </c>
      <c r="H377" s="441">
        <f>_xlfn.IFERROR(H361/H362,0)</f>
        <v>0</v>
      </c>
      <c r="I377" s="441">
        <f>_xlfn.IFERROR(I361/I362,0)</f>
        <v>0</v>
      </c>
      <c r="J377" s="441"/>
      <c r="K377" s="20"/>
      <c r="L377" s="20"/>
    </row>
    <row r="378" spans="1:12" ht="25.5">
      <c r="A378" s="441" t="s">
        <v>333</v>
      </c>
      <c r="B378" s="442" t="s">
        <v>262</v>
      </c>
      <c r="C378" s="563" t="s">
        <v>1375</v>
      </c>
      <c r="D378" s="441" t="s">
        <v>1376</v>
      </c>
      <c r="E378" s="441">
        <f>_xlfn.IFERROR((((E363*E364)+(E365*E366)+(E367*E368)+(E369*E370))/E361),0)</f>
        <v>0</v>
      </c>
      <c r="F378" s="441">
        <f>_xlfn.IFERROR((((F363*F364)+(F365*F366)+(F367*F368)+(F369*F370))/F361),0)</f>
        <v>0</v>
      </c>
      <c r="G378" s="441">
        <f>_xlfn.IFERROR((((G363*G364)+(G365*G366)+(G367*G368)+(G369*G370))/G361),0)</f>
        <v>0</v>
      </c>
      <c r="H378" s="441">
        <f>_xlfn.IFERROR((((H363*H364)+(H365*H366)+(H367*H368)+(H369*H370))/H361),0)</f>
        <v>0</v>
      </c>
      <c r="I378" s="441">
        <f>_xlfn.IFERROR((((I363*I364)+(I365*I366)+(I367*I368)+(I369*I370))/I361),0)</f>
        <v>0</v>
      </c>
      <c r="J378" s="441"/>
      <c r="K378" s="20"/>
      <c r="L378" s="20"/>
    </row>
    <row r="379" spans="1:12" ht="25.5">
      <c r="A379" s="441" t="s">
        <v>334</v>
      </c>
      <c r="B379" s="442" t="s">
        <v>1377</v>
      </c>
      <c r="C379" s="563" t="s">
        <v>1378</v>
      </c>
      <c r="D379" s="441" t="s">
        <v>3</v>
      </c>
      <c r="E379" s="441">
        <f>_xlfn.IFERROR(((E363*E364)/((E363*E364)+(E365*E366)+(E367*E368)+(E369*E370))),0)</f>
        <v>0</v>
      </c>
      <c r="F379" s="441">
        <f>_xlfn.IFERROR(((F363*F364)/((F363*F364)+(F365*F366)+(F367*F368)+(F369*F370))),0)</f>
        <v>0</v>
      </c>
      <c r="G379" s="441">
        <f>_xlfn.IFERROR(((G363*G364)/((G363*G364)+(G365*G366)+(G367*G368)+(G369*G370))),0)</f>
        <v>0</v>
      </c>
      <c r="H379" s="441">
        <f>_xlfn.IFERROR(((H363*H364)/((H363*H364)+(H365*H366)+(H367*H368)+(H369*H370))),0)</f>
        <v>0</v>
      </c>
      <c r="I379" s="441">
        <f>_xlfn.IFERROR(((I363*I364)/((I363*I364)+(I365*I366)+(I367*I368)+(I369*I370))),0)</f>
        <v>0</v>
      </c>
      <c r="J379" s="441"/>
      <c r="K379" s="20"/>
      <c r="L379" s="20"/>
    </row>
    <row r="380" spans="1:12" ht="14.25">
      <c r="A380" s="572"/>
      <c r="B380" s="105"/>
      <c r="C380" s="108"/>
      <c r="D380" s="108"/>
      <c r="E380" s="5"/>
      <c r="F380" s="5"/>
      <c r="G380" s="5"/>
      <c r="H380" s="573"/>
      <c r="I380" s="537"/>
      <c r="J380" s="105"/>
      <c r="K380" s="20"/>
      <c r="L380" s="20"/>
    </row>
    <row r="381" spans="1:12" ht="28.5">
      <c r="A381" s="129" t="s">
        <v>1355</v>
      </c>
      <c r="B381" s="130" t="s">
        <v>1381</v>
      </c>
      <c r="C381" s="131" t="s">
        <v>1351</v>
      </c>
      <c r="D381" s="129"/>
      <c r="E381" s="129"/>
      <c r="F381" s="129"/>
      <c r="G381" s="129"/>
      <c r="H381" s="129"/>
      <c r="I381" s="139"/>
      <c r="J381" s="729"/>
      <c r="K381" s="20"/>
      <c r="L381" s="20"/>
    </row>
    <row r="382" spans="1:12" ht="15">
      <c r="A382" s="749" t="s">
        <v>35</v>
      </c>
      <c r="B382" s="750" t="s">
        <v>470</v>
      </c>
      <c r="C382" s="695"/>
      <c r="D382" s="751"/>
      <c r="E382" s="751"/>
      <c r="F382" s="751"/>
      <c r="G382" s="751"/>
      <c r="H382" s="751"/>
      <c r="I382" s="751"/>
      <c r="J382" s="751"/>
      <c r="K382" s="20"/>
      <c r="L382" s="20"/>
    </row>
    <row r="383" spans="1:12" ht="15">
      <c r="A383" s="749" t="s">
        <v>36</v>
      </c>
      <c r="B383" s="750" t="s">
        <v>508</v>
      </c>
      <c r="C383" s="753"/>
      <c r="D383" s="753" t="s">
        <v>319</v>
      </c>
      <c r="E383" s="754">
        <v>0</v>
      </c>
      <c r="F383" s="754">
        <v>0</v>
      </c>
      <c r="G383" s="754">
        <v>0</v>
      </c>
      <c r="H383" s="190">
        <f>_xlfn.IFERROR(AVERAGEA(E383:G383),0)</f>
        <v>0</v>
      </c>
      <c r="I383" s="754">
        <v>0</v>
      </c>
      <c r="J383" s="755"/>
      <c r="K383" s="20"/>
      <c r="L383" s="20"/>
    </row>
    <row r="384" spans="1:12" ht="15">
      <c r="A384" s="749" t="s">
        <v>37</v>
      </c>
      <c r="B384" s="750" t="s">
        <v>1356</v>
      </c>
      <c r="C384" s="753" t="s">
        <v>75</v>
      </c>
      <c r="D384" s="753" t="s">
        <v>57</v>
      </c>
      <c r="E384" s="754">
        <v>0</v>
      </c>
      <c r="F384" s="754">
        <v>0</v>
      </c>
      <c r="G384" s="754">
        <v>0</v>
      </c>
      <c r="H384" s="190">
        <f>_xlfn.IFERROR(AVERAGEA(E384:G384),0)</f>
        <v>0</v>
      </c>
      <c r="I384" s="754">
        <v>0</v>
      </c>
      <c r="J384" s="755"/>
      <c r="K384" s="20"/>
      <c r="L384" s="20"/>
    </row>
    <row r="385" spans="1:12" ht="15">
      <c r="A385" s="749" t="s">
        <v>38</v>
      </c>
      <c r="B385" s="750" t="s">
        <v>1357</v>
      </c>
      <c r="C385" s="753" t="s">
        <v>75</v>
      </c>
      <c r="D385" s="753" t="s">
        <v>93</v>
      </c>
      <c r="E385" s="754">
        <v>0</v>
      </c>
      <c r="F385" s="754">
        <v>0</v>
      </c>
      <c r="G385" s="754">
        <v>0</v>
      </c>
      <c r="H385" s="190">
        <f>_xlfn.IFERROR(AVERAGEA(E385:G385),0)</f>
        <v>0</v>
      </c>
      <c r="I385" s="754">
        <v>0</v>
      </c>
      <c r="J385" s="755"/>
      <c r="K385" s="20"/>
      <c r="L385" s="20"/>
    </row>
    <row r="386" spans="1:12" ht="15">
      <c r="A386" s="749" t="s">
        <v>39</v>
      </c>
      <c r="B386" s="750" t="s">
        <v>1358</v>
      </c>
      <c r="C386" s="753" t="s">
        <v>75</v>
      </c>
      <c r="D386" s="753" t="s">
        <v>57</v>
      </c>
      <c r="E386" s="754">
        <v>0</v>
      </c>
      <c r="F386" s="754">
        <v>0</v>
      </c>
      <c r="G386" s="754">
        <v>0</v>
      </c>
      <c r="H386" s="190">
        <f>_xlfn.IFERROR(AVERAGEA(E386:G386),0)</f>
        <v>0</v>
      </c>
      <c r="I386" s="758">
        <v>0</v>
      </c>
      <c r="J386" s="755"/>
      <c r="K386" s="20"/>
      <c r="L386" s="20"/>
    </row>
    <row r="387" spans="1:12" ht="15">
      <c r="A387" s="749" t="s">
        <v>40</v>
      </c>
      <c r="B387" s="750" t="s">
        <v>352</v>
      </c>
      <c r="C387" s="753" t="s">
        <v>1359</v>
      </c>
      <c r="D387" s="753" t="s">
        <v>1360</v>
      </c>
      <c r="E387" s="756"/>
      <c r="F387" s="756"/>
      <c r="G387" s="756"/>
      <c r="H387" s="190">
        <f>_xlfn.IFERROR(_xlfn.AVERAGEIF(E387:G387,"&gt;0",E387:G387),0)</f>
        <v>0</v>
      </c>
      <c r="I387" s="756"/>
      <c r="J387" s="755"/>
      <c r="K387" s="20"/>
      <c r="L387" s="20"/>
    </row>
    <row r="388" spans="1:12" ht="15">
      <c r="A388" s="749" t="s">
        <v>41</v>
      </c>
      <c r="B388" s="750" t="s">
        <v>1361</v>
      </c>
      <c r="C388" s="753" t="s">
        <v>75</v>
      </c>
      <c r="D388" s="753" t="s">
        <v>57</v>
      </c>
      <c r="E388" s="754">
        <v>0</v>
      </c>
      <c r="F388" s="754">
        <v>0</v>
      </c>
      <c r="G388" s="754">
        <v>0</v>
      </c>
      <c r="H388" s="190">
        <f>_xlfn.IFERROR(AVERAGEA(E388:G388),0)</f>
        <v>0</v>
      </c>
      <c r="I388" s="758">
        <v>0</v>
      </c>
      <c r="J388" s="755"/>
      <c r="K388" s="20"/>
      <c r="L388" s="20"/>
    </row>
    <row r="389" spans="1:12" ht="15">
      <c r="A389" s="749" t="s">
        <v>42</v>
      </c>
      <c r="B389" s="750" t="s">
        <v>1362</v>
      </c>
      <c r="C389" s="753" t="s">
        <v>1359</v>
      </c>
      <c r="D389" s="753" t="s">
        <v>1360</v>
      </c>
      <c r="E389" s="756"/>
      <c r="F389" s="756"/>
      <c r="G389" s="756"/>
      <c r="H389" s="190">
        <f>_xlfn.IFERROR(_xlfn.AVERAGEIF(E389:G389,"&gt;0",E389:G389),0)</f>
        <v>0</v>
      </c>
      <c r="I389" s="756"/>
      <c r="J389" s="755"/>
      <c r="K389" s="20"/>
      <c r="L389" s="20"/>
    </row>
    <row r="390" spans="1:12" ht="15">
      <c r="A390" s="749" t="s">
        <v>70</v>
      </c>
      <c r="B390" s="750" t="s">
        <v>1363</v>
      </c>
      <c r="C390" s="753" t="s">
        <v>75</v>
      </c>
      <c r="D390" s="753" t="s">
        <v>57</v>
      </c>
      <c r="E390" s="754">
        <v>0</v>
      </c>
      <c r="F390" s="754">
        <v>0</v>
      </c>
      <c r="G390" s="754">
        <v>0</v>
      </c>
      <c r="H390" s="190">
        <f>_xlfn.IFERROR(AVERAGEA(E390:G390),0)</f>
        <v>0</v>
      </c>
      <c r="I390" s="758">
        <v>0</v>
      </c>
      <c r="J390" s="755"/>
      <c r="K390" s="20"/>
      <c r="L390" s="20"/>
    </row>
    <row r="391" spans="1:12" ht="15">
      <c r="A391" s="749" t="s">
        <v>71</v>
      </c>
      <c r="B391" s="750" t="s">
        <v>1364</v>
      </c>
      <c r="C391" s="753" t="s">
        <v>1359</v>
      </c>
      <c r="D391" s="753" t="s">
        <v>1360</v>
      </c>
      <c r="E391" s="756"/>
      <c r="F391" s="756"/>
      <c r="G391" s="756"/>
      <c r="H391" s="190">
        <f>_xlfn.IFERROR(_xlfn.AVERAGEIF(E391:G391,"&gt;0",E391:G391),0)</f>
        <v>0</v>
      </c>
      <c r="I391" s="756"/>
      <c r="J391" s="755"/>
      <c r="K391" s="20"/>
      <c r="L391" s="20"/>
    </row>
    <row r="392" spans="1:12" ht="15">
      <c r="A392" s="749" t="s">
        <v>72</v>
      </c>
      <c r="B392" s="750" t="s">
        <v>1365</v>
      </c>
      <c r="C392" s="753" t="s">
        <v>75</v>
      </c>
      <c r="D392" s="753" t="s">
        <v>57</v>
      </c>
      <c r="E392" s="754">
        <v>0</v>
      </c>
      <c r="F392" s="754">
        <v>0</v>
      </c>
      <c r="G392" s="754">
        <v>0</v>
      </c>
      <c r="H392" s="190">
        <f>_xlfn.IFERROR(AVERAGEA(E392:G392),0)</f>
        <v>0</v>
      </c>
      <c r="I392" s="758">
        <v>0</v>
      </c>
      <c r="J392" s="755"/>
      <c r="K392" s="20"/>
      <c r="L392" s="20"/>
    </row>
    <row r="393" spans="1:12" ht="15">
      <c r="A393" s="749" t="s">
        <v>320</v>
      </c>
      <c r="B393" s="750" t="s">
        <v>1366</v>
      </c>
      <c r="C393" s="753" t="s">
        <v>1359</v>
      </c>
      <c r="D393" s="753" t="s">
        <v>1360</v>
      </c>
      <c r="E393" s="756"/>
      <c r="F393" s="756"/>
      <c r="G393" s="756"/>
      <c r="H393" s="190">
        <f>_xlfn.IFERROR(_xlfn.AVERAGEIF(E393:G393,"&gt;0",E393:G393),0)</f>
        <v>0</v>
      </c>
      <c r="I393" s="756"/>
      <c r="J393" s="755"/>
      <c r="K393" s="20"/>
      <c r="L393" s="20"/>
    </row>
    <row r="394" spans="1:12" ht="15">
      <c r="A394" s="749" t="s">
        <v>322</v>
      </c>
      <c r="B394" s="750" t="s">
        <v>1367</v>
      </c>
      <c r="C394" s="753" t="s">
        <v>75</v>
      </c>
      <c r="D394" s="753" t="s">
        <v>317</v>
      </c>
      <c r="E394" s="754">
        <v>0</v>
      </c>
      <c r="F394" s="754">
        <v>0</v>
      </c>
      <c r="G394" s="754">
        <v>0</v>
      </c>
      <c r="H394" s="190">
        <f>_xlfn.IFERROR(_xlfn.AVERAGEIF(E394:G394,"&gt;0",E394:G394),0)</f>
        <v>0</v>
      </c>
      <c r="I394" s="758">
        <v>0</v>
      </c>
      <c r="J394" s="755"/>
      <c r="K394" s="20"/>
      <c r="L394" s="20"/>
    </row>
    <row r="395" spans="1:12" ht="15">
      <c r="A395" s="737" t="s">
        <v>324</v>
      </c>
      <c r="B395" s="750" t="s">
        <v>1368</v>
      </c>
      <c r="C395" s="753" t="s">
        <v>1359</v>
      </c>
      <c r="D395" s="753" t="s">
        <v>3</v>
      </c>
      <c r="E395" s="756"/>
      <c r="F395" s="756"/>
      <c r="G395" s="756"/>
      <c r="H395" s="190">
        <f>_xlfn.IFERROR(_xlfn.AVERAGEIF(E395:G395,"&gt;0",E395:G395),0)</f>
        <v>0</v>
      </c>
      <c r="I395" s="756"/>
      <c r="J395" s="755"/>
      <c r="K395" s="20"/>
      <c r="L395" s="20"/>
    </row>
    <row r="396" spans="1:12" ht="15">
      <c r="A396" s="749" t="s">
        <v>326</v>
      </c>
      <c r="B396" s="750" t="s">
        <v>1369</v>
      </c>
      <c r="C396" s="753" t="s">
        <v>1359</v>
      </c>
      <c r="D396" s="753" t="s">
        <v>473</v>
      </c>
      <c r="E396" s="756"/>
      <c r="F396" s="756"/>
      <c r="G396" s="756"/>
      <c r="H396" s="190">
        <f>_xlfn.IFERROR(_xlfn.AVERAGEIF(E396:G396,"&gt;0",E396:G396),0)</f>
        <v>0</v>
      </c>
      <c r="I396" s="756"/>
      <c r="J396" s="755"/>
      <c r="K396" s="20"/>
      <c r="L396" s="20"/>
    </row>
    <row r="397" spans="1:12" ht="15">
      <c r="A397" s="749" t="s">
        <v>328</v>
      </c>
      <c r="B397" s="750" t="s">
        <v>1370</v>
      </c>
      <c r="C397" s="753" t="s">
        <v>1359</v>
      </c>
      <c r="D397" s="753" t="s">
        <v>317</v>
      </c>
      <c r="E397" s="754">
        <v>0</v>
      </c>
      <c r="F397" s="754">
        <v>0</v>
      </c>
      <c r="G397" s="754">
        <v>0</v>
      </c>
      <c r="H397" s="190">
        <f>_xlfn.IFERROR(AVERAGEA(E397:G397),0)</f>
        <v>0</v>
      </c>
      <c r="I397" s="754"/>
      <c r="J397" s="757"/>
      <c r="K397" s="20"/>
      <c r="L397" s="20"/>
    </row>
    <row r="398" spans="1:12" ht="15">
      <c r="A398" s="749" t="s">
        <v>330</v>
      </c>
      <c r="B398" s="750" t="s">
        <v>1371</v>
      </c>
      <c r="C398" s="753" t="s">
        <v>1359</v>
      </c>
      <c r="D398" s="753" t="s">
        <v>1360</v>
      </c>
      <c r="E398" s="756"/>
      <c r="F398" s="756"/>
      <c r="G398" s="756"/>
      <c r="H398" s="190">
        <f>_xlfn.IFERROR(_xlfn.AVERAGEIF(E398:G398,"&gt;0",E398:G398),0)</f>
        <v>0</v>
      </c>
      <c r="I398" s="756"/>
      <c r="J398" s="757"/>
      <c r="K398" s="20"/>
      <c r="L398" s="20"/>
    </row>
    <row r="399" spans="1:12" ht="15">
      <c r="A399" s="737" t="s">
        <v>332</v>
      </c>
      <c r="B399" s="750" t="s">
        <v>474</v>
      </c>
      <c r="C399" s="753"/>
      <c r="D399" s="753" t="s">
        <v>3</v>
      </c>
      <c r="E399" s="756"/>
      <c r="F399" s="756"/>
      <c r="G399" s="756"/>
      <c r="H399" s="190">
        <f>_xlfn.IFERROR(_xlfn.AVERAGEIF(E399:G399,"&gt;0",E399:G399),0)</f>
        <v>0</v>
      </c>
      <c r="I399" s="756"/>
      <c r="J399" s="755"/>
      <c r="K399" s="20"/>
      <c r="L399" s="20"/>
    </row>
    <row r="400" spans="1:12" ht="15">
      <c r="A400" s="441" t="s">
        <v>1372</v>
      </c>
      <c r="B400" s="442" t="s">
        <v>1373</v>
      </c>
      <c r="C400" s="563" t="s">
        <v>1374</v>
      </c>
      <c r="D400" s="441" t="s">
        <v>319</v>
      </c>
      <c r="E400" s="441">
        <f>_xlfn.IFERROR(E384/E385,0)</f>
        <v>0</v>
      </c>
      <c r="F400" s="441">
        <f>_xlfn.IFERROR(F384/F385,0)</f>
        <v>0</v>
      </c>
      <c r="G400" s="441">
        <f>_xlfn.IFERROR(G384/G385,0)</f>
        <v>0</v>
      </c>
      <c r="H400" s="441">
        <f>_xlfn.IFERROR(H384/H385,0)</f>
        <v>0</v>
      </c>
      <c r="I400" s="441">
        <f>_xlfn.IFERROR(I384/I385,0)</f>
        <v>0</v>
      </c>
      <c r="J400" s="441"/>
      <c r="K400" s="20"/>
      <c r="L400" s="20"/>
    </row>
    <row r="401" spans="1:12" ht="25.5">
      <c r="A401" s="441" t="s">
        <v>333</v>
      </c>
      <c r="B401" s="442" t="s">
        <v>262</v>
      </c>
      <c r="C401" s="563" t="s">
        <v>1375</v>
      </c>
      <c r="D401" s="441" t="s">
        <v>1376</v>
      </c>
      <c r="E401" s="441">
        <f>_xlfn.IFERROR((((E386*E387)+(E388*E389)+(E390*E391)+(E392*E393))/E384),0)</f>
        <v>0</v>
      </c>
      <c r="F401" s="441">
        <f>_xlfn.IFERROR((((F386*F387)+(F388*F389)+(F390*F391)+(F392*F393))/F384),0)</f>
        <v>0</v>
      </c>
      <c r="G401" s="441">
        <f>_xlfn.IFERROR((((G386*G387)+(G388*G389)+(G390*G391)+(G392*G393))/G384),0)</f>
        <v>0</v>
      </c>
      <c r="H401" s="441">
        <f>_xlfn.IFERROR((((H386*H387)+(H388*H389)+(H390*H391)+(H392*H393))/H384),0)</f>
        <v>0</v>
      </c>
      <c r="I401" s="441">
        <f>_xlfn.IFERROR((((I386*I387)+(I388*I389)+(I390*I391)+(I392*I393))/I384),0)</f>
        <v>0</v>
      </c>
      <c r="J401" s="441"/>
      <c r="K401" s="20"/>
      <c r="L401" s="20"/>
    </row>
    <row r="402" spans="1:12" ht="25.5">
      <c r="A402" s="441" t="s">
        <v>334</v>
      </c>
      <c r="B402" s="442" t="s">
        <v>1377</v>
      </c>
      <c r="C402" s="563" t="s">
        <v>1378</v>
      </c>
      <c r="D402" s="441" t="s">
        <v>3</v>
      </c>
      <c r="E402" s="441">
        <f>_xlfn.IFERROR(((E386*E387)/((E386*E387)+(E388*E389)+(E390*E391)+(E392*E393))),0)</f>
        <v>0</v>
      </c>
      <c r="F402" s="441">
        <f>_xlfn.IFERROR(((F386*F387)/((F386*F387)+(F388*F389)+(F390*F391)+(F392*F393))),0)</f>
        <v>0</v>
      </c>
      <c r="G402" s="441">
        <f>_xlfn.IFERROR(((G386*G387)/((G386*G387)+(G388*G389)+(G390*G391)+(G392*G393))),0)</f>
        <v>0</v>
      </c>
      <c r="H402" s="441">
        <f>_xlfn.IFERROR(((H386*H387)/((H386*H387)+(H388*H389)+(H390*H391)+(H392*H393))),0)</f>
        <v>0</v>
      </c>
      <c r="I402" s="441">
        <f>_xlfn.IFERROR(((I386*I387)/((I386*I387)+(I388*I389)+(I390*I391)+(I392*I393))),0)</f>
        <v>0</v>
      </c>
      <c r="J402" s="441"/>
      <c r="K402" s="20"/>
      <c r="L402" s="20"/>
    </row>
    <row r="403" spans="1:12" ht="14.25">
      <c r="A403" s="693"/>
      <c r="B403" s="571"/>
      <c r="C403" s="694"/>
      <c r="D403" s="693"/>
      <c r="E403" s="693"/>
      <c r="F403" s="693"/>
      <c r="G403" s="693"/>
      <c r="H403" s="693"/>
      <c r="I403" s="268"/>
      <c r="J403" s="105"/>
      <c r="K403" s="20"/>
      <c r="L403" s="20"/>
    </row>
    <row r="404" spans="1:12" ht="28.5">
      <c r="A404" s="129" t="s">
        <v>1382</v>
      </c>
      <c r="B404" s="130" t="s">
        <v>1383</v>
      </c>
      <c r="C404" s="131" t="s">
        <v>1351</v>
      </c>
      <c r="D404" s="129"/>
      <c r="E404" s="129"/>
      <c r="F404" s="129"/>
      <c r="G404" s="129"/>
      <c r="H404" s="129"/>
      <c r="I404" s="139"/>
      <c r="J404" s="729"/>
      <c r="K404" s="20"/>
      <c r="L404" s="20"/>
    </row>
    <row r="405" spans="1:12" ht="15">
      <c r="A405" s="749" t="s">
        <v>35</v>
      </c>
      <c r="B405" s="750" t="s">
        <v>470</v>
      </c>
      <c r="C405" s="695"/>
      <c r="D405" s="751"/>
      <c r="E405" s="751"/>
      <c r="F405" s="751"/>
      <c r="G405" s="751"/>
      <c r="H405" s="751"/>
      <c r="I405" s="751"/>
      <c r="J405" s="751"/>
      <c r="K405" s="20"/>
      <c r="L405" s="20"/>
    </row>
    <row r="406" spans="1:12" ht="15">
      <c r="A406" s="749" t="s">
        <v>36</v>
      </c>
      <c r="B406" s="750" t="s">
        <v>508</v>
      </c>
      <c r="C406" s="753"/>
      <c r="D406" s="753" t="s">
        <v>319</v>
      </c>
      <c r="E406" s="754">
        <v>0</v>
      </c>
      <c r="F406" s="754">
        <v>0</v>
      </c>
      <c r="G406" s="754">
        <v>0</v>
      </c>
      <c r="H406" s="190">
        <f>_xlfn.IFERROR(AVERAGEA(E406:G406),0)</f>
        <v>0</v>
      </c>
      <c r="I406" s="754">
        <v>0</v>
      </c>
      <c r="J406" s="755"/>
      <c r="K406" s="20"/>
      <c r="L406" s="20"/>
    </row>
    <row r="407" spans="1:12" ht="15">
      <c r="A407" s="749" t="s">
        <v>37</v>
      </c>
      <c r="B407" s="750" t="s">
        <v>1356</v>
      </c>
      <c r="C407" s="753" t="s">
        <v>75</v>
      </c>
      <c r="D407" s="753" t="s">
        <v>57</v>
      </c>
      <c r="E407" s="754">
        <v>0</v>
      </c>
      <c r="F407" s="754">
        <v>0</v>
      </c>
      <c r="G407" s="754">
        <v>0</v>
      </c>
      <c r="H407" s="190">
        <f>_xlfn.IFERROR(AVERAGEA(E407:G407),0)</f>
        <v>0</v>
      </c>
      <c r="I407" s="754">
        <v>0</v>
      </c>
      <c r="J407" s="755"/>
      <c r="K407" s="20"/>
      <c r="L407" s="20"/>
    </row>
    <row r="408" spans="1:12" ht="15">
      <c r="A408" s="749" t="s">
        <v>38</v>
      </c>
      <c r="B408" s="750" t="s">
        <v>1357</v>
      </c>
      <c r="C408" s="753" t="s">
        <v>75</v>
      </c>
      <c r="D408" s="753" t="s">
        <v>93</v>
      </c>
      <c r="E408" s="754">
        <v>0</v>
      </c>
      <c r="F408" s="754">
        <v>0</v>
      </c>
      <c r="G408" s="754">
        <v>0</v>
      </c>
      <c r="H408" s="190">
        <f>_xlfn.IFERROR(AVERAGEA(E408:G408),0)</f>
        <v>0</v>
      </c>
      <c r="I408" s="754">
        <v>0</v>
      </c>
      <c r="J408" s="755"/>
      <c r="K408" s="20"/>
      <c r="L408" s="20"/>
    </row>
    <row r="409" spans="1:12" ht="15">
      <c r="A409" s="749" t="s">
        <v>39</v>
      </c>
      <c r="B409" s="750" t="s">
        <v>1358</v>
      </c>
      <c r="C409" s="753" t="s">
        <v>75</v>
      </c>
      <c r="D409" s="753" t="s">
        <v>57</v>
      </c>
      <c r="E409" s="754">
        <v>0</v>
      </c>
      <c r="F409" s="754">
        <v>0</v>
      </c>
      <c r="G409" s="754">
        <v>0</v>
      </c>
      <c r="H409" s="190">
        <f>_xlfn.IFERROR(AVERAGEA(E409:G409),0)</f>
        <v>0</v>
      </c>
      <c r="I409" s="758">
        <v>0</v>
      </c>
      <c r="J409" s="755"/>
      <c r="K409" s="20"/>
      <c r="L409" s="20"/>
    </row>
    <row r="410" spans="1:12" ht="15">
      <c r="A410" s="749" t="s">
        <v>40</v>
      </c>
      <c r="B410" s="750" t="s">
        <v>352</v>
      </c>
      <c r="C410" s="753" t="s">
        <v>1359</v>
      </c>
      <c r="D410" s="753" t="s">
        <v>1360</v>
      </c>
      <c r="E410" s="756"/>
      <c r="F410" s="756"/>
      <c r="G410" s="756"/>
      <c r="H410" s="190">
        <f>_xlfn.IFERROR(_xlfn.AVERAGEIF(E410:G410,"&gt;0",E410:G410),0)</f>
        <v>0</v>
      </c>
      <c r="I410" s="756"/>
      <c r="J410" s="755"/>
      <c r="K410" s="20"/>
      <c r="L410" s="20"/>
    </row>
    <row r="411" spans="1:12" ht="15">
      <c r="A411" s="749" t="s">
        <v>41</v>
      </c>
      <c r="B411" s="750" t="s">
        <v>1361</v>
      </c>
      <c r="C411" s="753" t="s">
        <v>75</v>
      </c>
      <c r="D411" s="753" t="s">
        <v>57</v>
      </c>
      <c r="E411" s="754">
        <v>0</v>
      </c>
      <c r="F411" s="754">
        <v>0</v>
      </c>
      <c r="G411" s="754">
        <v>0</v>
      </c>
      <c r="H411" s="190">
        <f>_xlfn.IFERROR(AVERAGEA(E411:G411),0)</f>
        <v>0</v>
      </c>
      <c r="I411" s="758">
        <v>0</v>
      </c>
      <c r="J411" s="755"/>
      <c r="K411" s="20"/>
      <c r="L411" s="20"/>
    </row>
    <row r="412" spans="1:12" ht="15">
      <c r="A412" s="749" t="s">
        <v>42</v>
      </c>
      <c r="B412" s="750" t="s">
        <v>1362</v>
      </c>
      <c r="C412" s="753" t="s">
        <v>1359</v>
      </c>
      <c r="D412" s="753" t="s">
        <v>1360</v>
      </c>
      <c r="E412" s="756"/>
      <c r="F412" s="756"/>
      <c r="G412" s="756"/>
      <c r="H412" s="190">
        <f>_xlfn.IFERROR(_xlfn.AVERAGEIF(E412:G412,"&gt;0",E412:G412),0)</f>
        <v>0</v>
      </c>
      <c r="I412" s="756"/>
      <c r="J412" s="755"/>
      <c r="K412" s="20"/>
      <c r="L412" s="20"/>
    </row>
    <row r="413" spans="1:12" ht="15">
      <c r="A413" s="749" t="s">
        <v>70</v>
      </c>
      <c r="B413" s="750" t="s">
        <v>1363</v>
      </c>
      <c r="C413" s="753" t="s">
        <v>75</v>
      </c>
      <c r="D413" s="753" t="s">
        <v>57</v>
      </c>
      <c r="E413" s="754">
        <v>0</v>
      </c>
      <c r="F413" s="754">
        <v>0</v>
      </c>
      <c r="G413" s="754">
        <v>0</v>
      </c>
      <c r="H413" s="190">
        <f>_xlfn.IFERROR(AVERAGEA(E413:G413),0)</f>
        <v>0</v>
      </c>
      <c r="I413" s="758">
        <v>0</v>
      </c>
      <c r="J413" s="755"/>
      <c r="K413" s="20"/>
      <c r="L413" s="20"/>
    </row>
    <row r="414" spans="1:12" ht="15">
      <c r="A414" s="749" t="s">
        <v>71</v>
      </c>
      <c r="B414" s="750" t="s">
        <v>1364</v>
      </c>
      <c r="C414" s="753" t="s">
        <v>1359</v>
      </c>
      <c r="D414" s="753" t="s">
        <v>1360</v>
      </c>
      <c r="E414" s="756"/>
      <c r="F414" s="756"/>
      <c r="G414" s="756"/>
      <c r="H414" s="190">
        <f>_xlfn.IFERROR(_xlfn.AVERAGEIF(E414:G414,"&gt;0",E414:G414),0)</f>
        <v>0</v>
      </c>
      <c r="I414" s="756"/>
      <c r="J414" s="755"/>
      <c r="K414" s="20"/>
      <c r="L414" s="20"/>
    </row>
    <row r="415" spans="1:12" ht="15">
      <c r="A415" s="749" t="s">
        <v>72</v>
      </c>
      <c r="B415" s="750" t="s">
        <v>1365</v>
      </c>
      <c r="C415" s="753" t="s">
        <v>75</v>
      </c>
      <c r="D415" s="753" t="s">
        <v>57</v>
      </c>
      <c r="E415" s="754">
        <v>0</v>
      </c>
      <c r="F415" s="754">
        <v>0</v>
      </c>
      <c r="G415" s="754">
        <v>0</v>
      </c>
      <c r="H415" s="190">
        <f>_xlfn.IFERROR(AVERAGEA(E415:G415),0)</f>
        <v>0</v>
      </c>
      <c r="I415" s="758">
        <v>0</v>
      </c>
      <c r="J415" s="755"/>
      <c r="K415" s="20"/>
      <c r="L415" s="20"/>
    </row>
    <row r="416" spans="1:12" ht="15">
      <c r="A416" s="749" t="s">
        <v>320</v>
      </c>
      <c r="B416" s="750" t="s">
        <v>1366</v>
      </c>
      <c r="C416" s="753" t="s">
        <v>1359</v>
      </c>
      <c r="D416" s="753" t="s">
        <v>1360</v>
      </c>
      <c r="E416" s="756"/>
      <c r="F416" s="756"/>
      <c r="G416" s="756"/>
      <c r="H416" s="190">
        <f>_xlfn.IFERROR(_xlfn.AVERAGEIF(E416:G416,"&gt;0",E416:G416),0)</f>
        <v>0</v>
      </c>
      <c r="I416" s="756"/>
      <c r="J416" s="755"/>
      <c r="K416" s="20"/>
      <c r="L416" s="20"/>
    </row>
    <row r="417" spans="1:12" ht="15">
      <c r="A417" s="749" t="s">
        <v>322</v>
      </c>
      <c r="B417" s="750" t="s">
        <v>1367</v>
      </c>
      <c r="C417" s="753" t="s">
        <v>75</v>
      </c>
      <c r="D417" s="753" t="s">
        <v>317</v>
      </c>
      <c r="E417" s="754">
        <v>0</v>
      </c>
      <c r="F417" s="754">
        <v>0</v>
      </c>
      <c r="G417" s="754">
        <v>0</v>
      </c>
      <c r="H417" s="190">
        <f>_xlfn.IFERROR(_xlfn.AVERAGEIF(E417:G417,"&gt;0",E417:G417),0)</f>
        <v>0</v>
      </c>
      <c r="I417" s="758">
        <v>0</v>
      </c>
      <c r="J417" s="755"/>
      <c r="K417" s="20"/>
      <c r="L417" s="20"/>
    </row>
    <row r="418" spans="1:12" ht="15">
      <c r="A418" s="737" t="s">
        <v>324</v>
      </c>
      <c r="B418" s="750" t="s">
        <v>1368</v>
      </c>
      <c r="C418" s="753" t="s">
        <v>1359</v>
      </c>
      <c r="D418" s="753" t="s">
        <v>3</v>
      </c>
      <c r="E418" s="756"/>
      <c r="F418" s="756"/>
      <c r="G418" s="756"/>
      <c r="H418" s="190">
        <f>_xlfn.IFERROR(_xlfn.AVERAGEIF(E418:G418,"&gt;0",E418:G418),0)</f>
        <v>0</v>
      </c>
      <c r="I418" s="756"/>
      <c r="J418" s="755"/>
      <c r="K418" s="20"/>
      <c r="L418" s="20"/>
    </row>
    <row r="419" spans="1:12" ht="15">
      <c r="A419" s="749" t="s">
        <v>326</v>
      </c>
      <c r="B419" s="750" t="s">
        <v>1369</v>
      </c>
      <c r="C419" s="753" t="s">
        <v>1359</v>
      </c>
      <c r="D419" s="753" t="s">
        <v>473</v>
      </c>
      <c r="E419" s="756"/>
      <c r="F419" s="756"/>
      <c r="G419" s="756"/>
      <c r="H419" s="190">
        <f>_xlfn.IFERROR(_xlfn.AVERAGEIF(E419:G419,"&gt;0",E419:G419),0)</f>
        <v>0</v>
      </c>
      <c r="I419" s="756"/>
      <c r="J419" s="755"/>
      <c r="K419" s="20"/>
      <c r="L419" s="20"/>
    </row>
    <row r="420" spans="1:12" ht="15">
      <c r="A420" s="749" t="s">
        <v>328</v>
      </c>
      <c r="B420" s="750" t="s">
        <v>1370</v>
      </c>
      <c r="C420" s="753" t="s">
        <v>1359</v>
      </c>
      <c r="D420" s="753" t="s">
        <v>317</v>
      </c>
      <c r="E420" s="754">
        <v>0</v>
      </c>
      <c r="F420" s="754">
        <v>0</v>
      </c>
      <c r="G420" s="754">
        <v>0</v>
      </c>
      <c r="H420" s="190">
        <f>_xlfn.IFERROR(AVERAGEA(E420:G420),0)</f>
        <v>0</v>
      </c>
      <c r="I420" s="754"/>
      <c r="J420" s="757"/>
      <c r="K420" s="20"/>
      <c r="L420" s="20"/>
    </row>
    <row r="421" spans="1:12" ht="15">
      <c r="A421" s="749" t="s">
        <v>330</v>
      </c>
      <c r="B421" s="750" t="s">
        <v>1371</v>
      </c>
      <c r="C421" s="753" t="s">
        <v>1359</v>
      </c>
      <c r="D421" s="753" t="s">
        <v>1360</v>
      </c>
      <c r="E421" s="756"/>
      <c r="F421" s="756"/>
      <c r="G421" s="756"/>
      <c r="H421" s="190">
        <f>_xlfn.IFERROR(_xlfn.AVERAGEIF(E421:G421,"&gt;0",E421:G421),0)</f>
        <v>0</v>
      </c>
      <c r="I421" s="756"/>
      <c r="J421" s="757"/>
      <c r="K421" s="20"/>
      <c r="L421" s="20"/>
    </row>
    <row r="422" spans="1:12" ht="15">
      <c r="A422" s="737" t="s">
        <v>332</v>
      </c>
      <c r="B422" s="750" t="s">
        <v>474</v>
      </c>
      <c r="C422" s="753"/>
      <c r="D422" s="753" t="s">
        <v>3</v>
      </c>
      <c r="E422" s="756"/>
      <c r="F422" s="756"/>
      <c r="G422" s="756"/>
      <c r="H422" s="190">
        <f>_xlfn.IFERROR(_xlfn.AVERAGEIF(E422:G422,"&gt;0",E422:G422),0)</f>
        <v>0</v>
      </c>
      <c r="I422" s="756"/>
      <c r="J422" s="755"/>
      <c r="K422" s="20"/>
      <c r="L422" s="20"/>
    </row>
    <row r="423" spans="1:12" ht="15">
      <c r="A423" s="441" t="s">
        <v>1372</v>
      </c>
      <c r="B423" s="442" t="s">
        <v>1373</v>
      </c>
      <c r="C423" s="563" t="s">
        <v>1374</v>
      </c>
      <c r="D423" s="441" t="s">
        <v>319</v>
      </c>
      <c r="E423" s="441">
        <f>_xlfn.IFERROR(E407/E408,0)</f>
        <v>0</v>
      </c>
      <c r="F423" s="441">
        <f>_xlfn.IFERROR(F407/F408,0)</f>
        <v>0</v>
      </c>
      <c r="G423" s="441">
        <f>_xlfn.IFERROR(G407/G408,0)</f>
        <v>0</v>
      </c>
      <c r="H423" s="441">
        <f>_xlfn.IFERROR(H407/H408,0)</f>
        <v>0</v>
      </c>
      <c r="I423" s="441">
        <f>_xlfn.IFERROR(I407/I408,0)</f>
        <v>0</v>
      </c>
      <c r="J423" s="441"/>
      <c r="K423" s="20"/>
      <c r="L423" s="20"/>
    </row>
    <row r="424" spans="1:12" ht="25.5">
      <c r="A424" s="441" t="s">
        <v>333</v>
      </c>
      <c r="B424" s="442" t="s">
        <v>262</v>
      </c>
      <c r="C424" s="563" t="s">
        <v>1375</v>
      </c>
      <c r="D424" s="441" t="s">
        <v>1376</v>
      </c>
      <c r="E424" s="441">
        <f>_xlfn.IFERROR((((E409*E410)+(E411*E412)+(E413*E414)+(E415*E416))/E407),0)</f>
        <v>0</v>
      </c>
      <c r="F424" s="441">
        <f>_xlfn.IFERROR((((F409*F410)+(F411*F412)+(F413*F414)+(F415*F416))/F407),0)</f>
        <v>0</v>
      </c>
      <c r="G424" s="441">
        <f>_xlfn.IFERROR((((G409*G410)+(G411*G412)+(G413*G414)+(G415*G416))/G407),0)</f>
        <v>0</v>
      </c>
      <c r="H424" s="441">
        <f>_xlfn.IFERROR((((H409*H410)+(H411*H412)+(H413*H414)+(H415*H416))/H407),0)</f>
        <v>0</v>
      </c>
      <c r="I424" s="441">
        <f>_xlfn.IFERROR((((I409*I410)+(I411*I412)+(I413*I414)+(I415*I416))/I407),0)</f>
        <v>0</v>
      </c>
      <c r="J424" s="441"/>
      <c r="K424" s="20"/>
      <c r="L424" s="20"/>
    </row>
    <row r="425" spans="1:12" ht="25.5">
      <c r="A425" s="441" t="s">
        <v>334</v>
      </c>
      <c r="B425" s="442" t="s">
        <v>1377</v>
      </c>
      <c r="C425" s="563" t="s">
        <v>1378</v>
      </c>
      <c r="D425" s="441" t="s">
        <v>3</v>
      </c>
      <c r="E425" s="441">
        <f>_xlfn.IFERROR(((E409*E410)/((E409*E410)+(E411*E412)+(E413*E414)+(E415*E416))),0)</f>
        <v>0</v>
      </c>
      <c r="F425" s="441">
        <f>_xlfn.IFERROR(((F409*F410)/((F409*F410)+(F411*F412)+(F413*F414)+(F415*F416))),0)</f>
        <v>0</v>
      </c>
      <c r="G425" s="441">
        <f>_xlfn.IFERROR(((G409*G410)/((G409*G410)+(G411*G412)+(G413*G414)+(G415*G416))),0)</f>
        <v>0</v>
      </c>
      <c r="H425" s="441">
        <f>_xlfn.IFERROR(((H409*H410)/((H409*H410)+(H411*H412)+(H413*H414)+(H415*H416))),0)</f>
        <v>0</v>
      </c>
      <c r="I425" s="441">
        <f>_xlfn.IFERROR(((I409*I410)/((I409*I410)+(I411*I412)+(I413*I414)+(I415*I416))),0)</f>
        <v>0</v>
      </c>
      <c r="J425" s="441"/>
      <c r="K425" s="20"/>
      <c r="L425" s="20"/>
    </row>
    <row r="426" spans="1:12" ht="14.25">
      <c r="A426" s="572"/>
      <c r="B426" s="105"/>
      <c r="C426" s="108"/>
      <c r="D426" s="108"/>
      <c r="E426" s="5"/>
      <c r="F426" s="5"/>
      <c r="G426" s="5"/>
      <c r="H426" s="573"/>
      <c r="I426" s="537"/>
      <c r="J426" s="105"/>
      <c r="K426" s="20"/>
      <c r="L426" s="20"/>
    </row>
    <row r="427" spans="1:12" ht="28.5">
      <c r="A427" s="129" t="s">
        <v>1384</v>
      </c>
      <c r="B427" s="130" t="s">
        <v>1385</v>
      </c>
      <c r="C427" s="131" t="s">
        <v>1351</v>
      </c>
      <c r="D427" s="129"/>
      <c r="E427" s="129"/>
      <c r="F427" s="129"/>
      <c r="G427" s="129"/>
      <c r="H427" s="129"/>
      <c r="I427" s="139"/>
      <c r="J427" s="729"/>
      <c r="K427" s="20"/>
      <c r="L427" s="20"/>
    </row>
    <row r="428" spans="1:12" ht="15">
      <c r="A428" s="749" t="s">
        <v>35</v>
      </c>
      <c r="B428" s="750" t="s">
        <v>470</v>
      </c>
      <c r="C428" s="695"/>
      <c r="D428" s="751"/>
      <c r="E428" s="751"/>
      <c r="F428" s="751"/>
      <c r="G428" s="751"/>
      <c r="H428" s="751"/>
      <c r="I428" s="751"/>
      <c r="J428" s="751"/>
      <c r="K428" s="20"/>
      <c r="L428" s="20"/>
    </row>
    <row r="429" spans="1:12" ht="15">
      <c r="A429" s="749" t="s">
        <v>36</v>
      </c>
      <c r="B429" s="750" t="s">
        <v>508</v>
      </c>
      <c r="C429" s="753"/>
      <c r="D429" s="753" t="s">
        <v>319</v>
      </c>
      <c r="E429" s="754">
        <v>0</v>
      </c>
      <c r="F429" s="754">
        <v>0</v>
      </c>
      <c r="G429" s="754">
        <v>0</v>
      </c>
      <c r="H429" s="190">
        <f>_xlfn.IFERROR(AVERAGEA(E429:G429),0)</f>
        <v>0</v>
      </c>
      <c r="I429" s="754">
        <v>0</v>
      </c>
      <c r="J429" s="755"/>
      <c r="K429" s="20"/>
      <c r="L429" s="20"/>
    </row>
    <row r="430" spans="1:12" ht="15">
      <c r="A430" s="749" t="s">
        <v>37</v>
      </c>
      <c r="B430" s="750" t="s">
        <v>1356</v>
      </c>
      <c r="C430" s="753" t="s">
        <v>75</v>
      </c>
      <c r="D430" s="753" t="s">
        <v>57</v>
      </c>
      <c r="E430" s="754">
        <v>0</v>
      </c>
      <c r="F430" s="754">
        <v>0</v>
      </c>
      <c r="G430" s="754">
        <v>0</v>
      </c>
      <c r="H430" s="190">
        <f>_xlfn.IFERROR(AVERAGEA(E430:G430),0)</f>
        <v>0</v>
      </c>
      <c r="I430" s="754">
        <v>0</v>
      </c>
      <c r="J430" s="755"/>
      <c r="K430" s="20"/>
      <c r="L430" s="20"/>
    </row>
    <row r="431" spans="1:12" ht="15">
      <c r="A431" s="749" t="s">
        <v>38</v>
      </c>
      <c r="B431" s="750" t="s">
        <v>1357</v>
      </c>
      <c r="C431" s="753" t="s">
        <v>75</v>
      </c>
      <c r="D431" s="753" t="s">
        <v>93</v>
      </c>
      <c r="E431" s="754">
        <v>0</v>
      </c>
      <c r="F431" s="754">
        <v>0</v>
      </c>
      <c r="G431" s="754">
        <v>0</v>
      </c>
      <c r="H431" s="190">
        <f>_xlfn.IFERROR(AVERAGEA(E431:G431),0)</f>
        <v>0</v>
      </c>
      <c r="I431" s="754">
        <v>0</v>
      </c>
      <c r="J431" s="755"/>
      <c r="K431" s="20"/>
      <c r="L431" s="20"/>
    </row>
    <row r="432" spans="1:12" ht="15">
      <c r="A432" s="749" t="s">
        <v>39</v>
      </c>
      <c r="B432" s="750" t="s">
        <v>1358</v>
      </c>
      <c r="C432" s="753" t="s">
        <v>75</v>
      </c>
      <c r="D432" s="753" t="s">
        <v>57</v>
      </c>
      <c r="E432" s="754">
        <v>0</v>
      </c>
      <c r="F432" s="754">
        <v>0</v>
      </c>
      <c r="G432" s="754">
        <v>0</v>
      </c>
      <c r="H432" s="190">
        <f>_xlfn.IFERROR(AVERAGEA(E432:G432),0)</f>
        <v>0</v>
      </c>
      <c r="I432" s="758">
        <v>0</v>
      </c>
      <c r="J432" s="755"/>
      <c r="K432" s="20"/>
      <c r="L432" s="20"/>
    </row>
    <row r="433" spans="1:12" ht="15">
      <c r="A433" s="749" t="s">
        <v>40</v>
      </c>
      <c r="B433" s="750" t="s">
        <v>352</v>
      </c>
      <c r="C433" s="753" t="s">
        <v>1359</v>
      </c>
      <c r="D433" s="753" t="s">
        <v>1360</v>
      </c>
      <c r="E433" s="756"/>
      <c r="F433" s="756"/>
      <c r="G433" s="756"/>
      <c r="H433" s="190">
        <f>_xlfn.IFERROR(_xlfn.AVERAGEIF(E433:G433,"&gt;0",E433:G433),0)</f>
        <v>0</v>
      </c>
      <c r="I433" s="756"/>
      <c r="J433" s="755"/>
      <c r="K433" s="20"/>
      <c r="L433" s="20"/>
    </row>
    <row r="434" spans="1:12" ht="15">
      <c r="A434" s="749" t="s">
        <v>41</v>
      </c>
      <c r="B434" s="750" t="s">
        <v>1361</v>
      </c>
      <c r="C434" s="753" t="s">
        <v>75</v>
      </c>
      <c r="D434" s="753" t="s">
        <v>57</v>
      </c>
      <c r="E434" s="754">
        <v>0</v>
      </c>
      <c r="F434" s="754">
        <v>0</v>
      </c>
      <c r="G434" s="754">
        <v>0</v>
      </c>
      <c r="H434" s="190">
        <f>_xlfn.IFERROR(AVERAGEA(E434:G434),0)</f>
        <v>0</v>
      </c>
      <c r="I434" s="758">
        <v>0</v>
      </c>
      <c r="J434" s="755"/>
      <c r="K434" s="20"/>
      <c r="L434" s="20"/>
    </row>
    <row r="435" spans="1:12" ht="15">
      <c r="A435" s="749" t="s">
        <v>42</v>
      </c>
      <c r="B435" s="750" t="s">
        <v>1362</v>
      </c>
      <c r="C435" s="753" t="s">
        <v>1359</v>
      </c>
      <c r="D435" s="753" t="s">
        <v>1360</v>
      </c>
      <c r="E435" s="756"/>
      <c r="F435" s="756"/>
      <c r="G435" s="756"/>
      <c r="H435" s="190">
        <f>_xlfn.IFERROR(_xlfn.AVERAGEIF(E435:G435,"&gt;0",E435:G435),0)</f>
        <v>0</v>
      </c>
      <c r="I435" s="756"/>
      <c r="J435" s="755"/>
      <c r="K435" s="20"/>
      <c r="L435" s="20"/>
    </row>
    <row r="436" spans="1:12" ht="15">
      <c r="A436" s="749" t="s">
        <v>70</v>
      </c>
      <c r="B436" s="750" t="s">
        <v>1363</v>
      </c>
      <c r="C436" s="753" t="s">
        <v>75</v>
      </c>
      <c r="D436" s="753" t="s">
        <v>57</v>
      </c>
      <c r="E436" s="754">
        <v>0</v>
      </c>
      <c r="F436" s="754">
        <v>0</v>
      </c>
      <c r="G436" s="754">
        <v>0</v>
      </c>
      <c r="H436" s="190">
        <f>_xlfn.IFERROR(AVERAGEA(E436:G436),0)</f>
        <v>0</v>
      </c>
      <c r="I436" s="758">
        <v>0</v>
      </c>
      <c r="J436" s="755"/>
      <c r="K436" s="20"/>
      <c r="L436" s="20"/>
    </row>
    <row r="437" spans="1:12" ht="15">
      <c r="A437" s="749" t="s">
        <v>71</v>
      </c>
      <c r="B437" s="750" t="s">
        <v>1364</v>
      </c>
      <c r="C437" s="753" t="s">
        <v>1359</v>
      </c>
      <c r="D437" s="753" t="s">
        <v>1360</v>
      </c>
      <c r="E437" s="756"/>
      <c r="F437" s="756"/>
      <c r="G437" s="756"/>
      <c r="H437" s="190">
        <f>_xlfn.IFERROR(_xlfn.AVERAGEIF(E437:G437,"&gt;0",E437:G437),0)</f>
        <v>0</v>
      </c>
      <c r="I437" s="756"/>
      <c r="J437" s="755"/>
      <c r="K437" s="20"/>
      <c r="L437" s="20"/>
    </row>
    <row r="438" spans="1:12" ht="15">
      <c r="A438" s="749" t="s">
        <v>72</v>
      </c>
      <c r="B438" s="750" t="s">
        <v>1365</v>
      </c>
      <c r="C438" s="753" t="s">
        <v>75</v>
      </c>
      <c r="D438" s="753" t="s">
        <v>57</v>
      </c>
      <c r="E438" s="754">
        <v>0</v>
      </c>
      <c r="F438" s="754">
        <v>0</v>
      </c>
      <c r="G438" s="754">
        <v>0</v>
      </c>
      <c r="H438" s="190">
        <f>_xlfn.IFERROR(AVERAGEA(E438:G438),0)</f>
        <v>0</v>
      </c>
      <c r="I438" s="758">
        <v>0</v>
      </c>
      <c r="J438" s="755"/>
      <c r="K438" s="20"/>
      <c r="L438" s="20"/>
    </row>
    <row r="439" spans="1:12" ht="15">
      <c r="A439" s="749" t="s">
        <v>320</v>
      </c>
      <c r="B439" s="750" t="s">
        <v>1366</v>
      </c>
      <c r="C439" s="753" t="s">
        <v>1359</v>
      </c>
      <c r="D439" s="753" t="s">
        <v>1360</v>
      </c>
      <c r="E439" s="756"/>
      <c r="F439" s="756"/>
      <c r="G439" s="756"/>
      <c r="H439" s="190">
        <f>_xlfn.IFERROR(_xlfn.AVERAGEIF(E439:G439,"&gt;0",E439:G439),0)</f>
        <v>0</v>
      </c>
      <c r="I439" s="756"/>
      <c r="J439" s="755"/>
      <c r="K439" s="20"/>
      <c r="L439" s="20"/>
    </row>
    <row r="440" spans="1:12" ht="15">
      <c r="A440" s="749" t="s">
        <v>322</v>
      </c>
      <c r="B440" s="750" t="s">
        <v>1367</v>
      </c>
      <c r="C440" s="753" t="s">
        <v>75</v>
      </c>
      <c r="D440" s="753" t="s">
        <v>317</v>
      </c>
      <c r="E440" s="754">
        <v>0</v>
      </c>
      <c r="F440" s="754">
        <v>0</v>
      </c>
      <c r="G440" s="754">
        <v>0</v>
      </c>
      <c r="H440" s="190">
        <f>_xlfn.IFERROR(_xlfn.AVERAGEIF(E440:G440,"&gt;0",E440:G440),0)</f>
        <v>0</v>
      </c>
      <c r="I440" s="758">
        <v>0</v>
      </c>
      <c r="J440" s="755"/>
      <c r="K440" s="20"/>
      <c r="L440" s="20"/>
    </row>
    <row r="441" spans="1:12" ht="15">
      <c r="A441" s="737" t="s">
        <v>324</v>
      </c>
      <c r="B441" s="750" t="s">
        <v>1368</v>
      </c>
      <c r="C441" s="753" t="s">
        <v>1359</v>
      </c>
      <c r="D441" s="753" t="s">
        <v>3</v>
      </c>
      <c r="E441" s="756"/>
      <c r="F441" s="756"/>
      <c r="G441" s="756"/>
      <c r="H441" s="190">
        <f>_xlfn.IFERROR(_xlfn.AVERAGEIF(E441:G441,"&gt;0",E441:G441),0)</f>
        <v>0</v>
      </c>
      <c r="I441" s="756"/>
      <c r="J441" s="755"/>
      <c r="K441" s="20"/>
      <c r="L441" s="20"/>
    </row>
    <row r="442" spans="1:12" ht="15">
      <c r="A442" s="749" t="s">
        <v>326</v>
      </c>
      <c r="B442" s="750" t="s">
        <v>1369</v>
      </c>
      <c r="C442" s="753" t="s">
        <v>1359</v>
      </c>
      <c r="D442" s="753" t="s">
        <v>473</v>
      </c>
      <c r="E442" s="756"/>
      <c r="F442" s="756"/>
      <c r="G442" s="756"/>
      <c r="H442" s="190">
        <f>_xlfn.IFERROR(_xlfn.AVERAGEIF(E442:G442,"&gt;0",E442:G442),0)</f>
        <v>0</v>
      </c>
      <c r="I442" s="756"/>
      <c r="J442" s="755"/>
      <c r="K442" s="20"/>
      <c r="L442" s="20"/>
    </row>
    <row r="443" spans="1:12" ht="15">
      <c r="A443" s="749" t="s">
        <v>328</v>
      </c>
      <c r="B443" s="750" t="s">
        <v>1370</v>
      </c>
      <c r="C443" s="753" t="s">
        <v>1359</v>
      </c>
      <c r="D443" s="753" t="s">
        <v>317</v>
      </c>
      <c r="E443" s="754">
        <v>0</v>
      </c>
      <c r="F443" s="754">
        <v>0</v>
      </c>
      <c r="G443" s="754">
        <v>0</v>
      </c>
      <c r="H443" s="190">
        <f>_xlfn.IFERROR(AVERAGEA(E443:G443),0)</f>
        <v>0</v>
      </c>
      <c r="I443" s="754">
        <v>0</v>
      </c>
      <c r="J443" s="757"/>
      <c r="K443" s="20"/>
      <c r="L443" s="20"/>
    </row>
    <row r="444" spans="1:12" ht="15">
      <c r="A444" s="749" t="s">
        <v>330</v>
      </c>
      <c r="B444" s="750" t="s">
        <v>1371</v>
      </c>
      <c r="C444" s="753" t="s">
        <v>1359</v>
      </c>
      <c r="D444" s="753" t="s">
        <v>1360</v>
      </c>
      <c r="E444" s="756"/>
      <c r="F444" s="756"/>
      <c r="G444" s="756"/>
      <c r="H444" s="190">
        <f>_xlfn.IFERROR(_xlfn.AVERAGEIF(E444:G444,"&gt;0",E444:G444),0)</f>
        <v>0</v>
      </c>
      <c r="I444" s="756"/>
      <c r="J444" s="757"/>
      <c r="K444" s="20"/>
      <c r="L444" s="20"/>
    </row>
    <row r="445" spans="1:12" ht="15">
      <c r="A445" s="737" t="s">
        <v>332</v>
      </c>
      <c r="B445" s="750" t="s">
        <v>474</v>
      </c>
      <c r="C445" s="753"/>
      <c r="D445" s="753" t="s">
        <v>3</v>
      </c>
      <c r="E445" s="756"/>
      <c r="F445" s="756"/>
      <c r="G445" s="756"/>
      <c r="H445" s="190">
        <f>_xlfn.IFERROR(_xlfn.AVERAGEIF(E445:G445,"&gt;0",E445:G445),0)</f>
        <v>0</v>
      </c>
      <c r="I445" s="756"/>
      <c r="J445" s="755"/>
      <c r="K445" s="20"/>
      <c r="L445" s="20"/>
    </row>
    <row r="446" spans="1:12" ht="15">
      <c r="A446" s="441" t="s">
        <v>1372</v>
      </c>
      <c r="B446" s="442" t="s">
        <v>1373</v>
      </c>
      <c r="C446" s="563" t="s">
        <v>1374</v>
      </c>
      <c r="D446" s="441" t="s">
        <v>319</v>
      </c>
      <c r="E446" s="441">
        <f>_xlfn.IFERROR(E430/E431,0)</f>
        <v>0</v>
      </c>
      <c r="F446" s="441">
        <f>_xlfn.IFERROR(F430/F431,0)</f>
        <v>0</v>
      </c>
      <c r="G446" s="441">
        <f>_xlfn.IFERROR(G430/G431,0)</f>
        <v>0</v>
      </c>
      <c r="H446" s="441">
        <f>_xlfn.IFERROR(H430/H431,0)</f>
        <v>0</v>
      </c>
      <c r="I446" s="441">
        <f>_xlfn.IFERROR(I430/I431,0)</f>
        <v>0</v>
      </c>
      <c r="J446" s="441"/>
      <c r="K446" s="20"/>
      <c r="L446" s="20"/>
    </row>
    <row r="447" spans="1:12" ht="25.5">
      <c r="A447" s="441" t="s">
        <v>333</v>
      </c>
      <c r="B447" s="442" t="s">
        <v>262</v>
      </c>
      <c r="C447" s="563" t="s">
        <v>1375</v>
      </c>
      <c r="D447" s="441" t="s">
        <v>1376</v>
      </c>
      <c r="E447" s="441">
        <f>_xlfn.IFERROR((((E432*E433)+(E434*E435)+(E436*E437)+(E438*E439))/E430),0)</f>
        <v>0</v>
      </c>
      <c r="F447" s="441">
        <f>_xlfn.IFERROR((((F432*F433)+(F434*F435)+(F436*F437)+(F438*F439))/F430),0)</f>
        <v>0</v>
      </c>
      <c r="G447" s="441">
        <f>_xlfn.IFERROR((((G432*G433)+(G434*G435)+(G436*G437)+(G438*G439))/G430),0)</f>
        <v>0</v>
      </c>
      <c r="H447" s="441">
        <f>_xlfn.IFERROR((((H432*H433)+(H434*H435)+(H436*H437)+(H438*H439))/H430),0)</f>
        <v>0</v>
      </c>
      <c r="I447" s="441">
        <f>_xlfn.IFERROR((((I432*I433)+(I434*I435)+(I436*I437)+(I438*I439))/I430),0)</f>
        <v>0</v>
      </c>
      <c r="J447" s="441"/>
      <c r="K447" s="20"/>
      <c r="L447" s="20"/>
    </row>
    <row r="448" spans="1:12" ht="25.5">
      <c r="A448" s="441" t="s">
        <v>334</v>
      </c>
      <c r="B448" s="442" t="s">
        <v>1377</v>
      </c>
      <c r="C448" s="563" t="s">
        <v>1378</v>
      </c>
      <c r="D448" s="441" t="s">
        <v>3</v>
      </c>
      <c r="E448" s="441">
        <f>_xlfn.IFERROR(((E432*E433)/((E432*E433)+(E434*E435)+(E436*E437)+(E438*E439))),0)</f>
        <v>0</v>
      </c>
      <c r="F448" s="441">
        <f>_xlfn.IFERROR(((F432*F433)/((F432*F433)+(F434*F435)+(F436*F437)+(F438*F439))),0)</f>
        <v>0</v>
      </c>
      <c r="G448" s="441">
        <f>_xlfn.IFERROR(((G432*G433)/((G432*G433)+(G434*G435)+(G436*G437)+(G438*G439))),0)</f>
        <v>0</v>
      </c>
      <c r="H448" s="441">
        <f>_xlfn.IFERROR(((H432*H433)/((H432*H433)+(H434*H435)+(H436*H437)+(H438*H439))),0)</f>
        <v>0</v>
      </c>
      <c r="I448" s="441">
        <f>_xlfn.IFERROR(((I432*I433)/((I432*I433)+(I434*I435)+(I436*I437)+(I438*I439))),0)</f>
        <v>0</v>
      </c>
      <c r="J448" s="441"/>
      <c r="K448" s="20"/>
      <c r="L448" s="20"/>
    </row>
    <row r="449" spans="1:12" ht="15">
      <c r="A449" s="560"/>
      <c r="B449" s="564"/>
      <c r="C449" s="574"/>
      <c r="D449" s="560"/>
      <c r="E449" s="560"/>
      <c r="F449" s="560"/>
      <c r="G449" s="560"/>
      <c r="H449" s="560"/>
      <c r="I449" s="560"/>
      <c r="J449" s="560"/>
      <c r="K449" s="20"/>
      <c r="L449" s="20"/>
    </row>
    <row r="450" spans="1:12" ht="28.5">
      <c r="A450" s="129" t="s">
        <v>227</v>
      </c>
      <c r="B450" s="130" t="s">
        <v>1395</v>
      </c>
      <c r="C450" s="131" t="s">
        <v>1351</v>
      </c>
      <c r="D450" s="129"/>
      <c r="E450" s="129"/>
      <c r="F450" s="129"/>
      <c r="G450" s="129"/>
      <c r="H450" s="129"/>
      <c r="I450" s="139"/>
      <c r="J450" s="729"/>
      <c r="K450" s="20"/>
      <c r="L450" s="20"/>
    </row>
    <row r="451" spans="1:12" ht="25.5">
      <c r="A451" s="441" t="s">
        <v>1390</v>
      </c>
      <c r="B451" s="442" t="s">
        <v>1386</v>
      </c>
      <c r="C451" s="563" t="s">
        <v>1491</v>
      </c>
      <c r="D451" s="441" t="s">
        <v>223</v>
      </c>
      <c r="E451" s="441">
        <f>E430+E407+E384+E361+E338</f>
        <v>0</v>
      </c>
      <c r="F451" s="441">
        <f>F430+F407+F384+F361+F338</f>
        <v>0</v>
      </c>
      <c r="G451" s="441">
        <f>G430+G407+G384+G361+G338</f>
        <v>0</v>
      </c>
      <c r="H451" s="441">
        <f>H430+H407+H384+H361+H338</f>
        <v>0</v>
      </c>
      <c r="I451" s="441">
        <f>I430+I407+I384+I361+I338</f>
        <v>0</v>
      </c>
      <c r="J451" s="441"/>
      <c r="K451" s="20"/>
      <c r="L451" s="20"/>
    </row>
    <row r="452" spans="1:12" ht="24.75" customHeight="1">
      <c r="A452" s="441" t="s">
        <v>1391</v>
      </c>
      <c r="B452" s="442" t="s">
        <v>1396</v>
      </c>
      <c r="C452" s="563" t="s">
        <v>2217</v>
      </c>
      <c r="D452" s="441" t="s">
        <v>3</v>
      </c>
      <c r="E452" s="441">
        <f>_xlfn.IFERROR((E441*E446+E423*E418+E400*E395+E377*E372+E349*E354)/(E446+E423+E400+E377+E354),0)</f>
        <v>0</v>
      </c>
      <c r="F452" s="441">
        <f>_xlfn.IFERROR((F441*F446+F423*F418+F400*F395+F377*F372+F349*F354)/(F446+F423+F400+F377+F354),0)</f>
        <v>0</v>
      </c>
      <c r="G452" s="441">
        <f>_xlfn.IFERROR((G441*G446+G423*G418+G400*G395+G377*G372+G349*G354)/(G446+G423+G400+G377+G354),0)</f>
        <v>0</v>
      </c>
      <c r="H452" s="441">
        <f>_xlfn.IFERROR((H441*H446+H423*H418+H400*H395+H377*H372+H349*H354)/(H446+H423+H400+H377+H354),0)</f>
        <v>0</v>
      </c>
      <c r="I452" s="441">
        <f>_xlfn.IFERROR((I441*I446+I423*I418+I400*I395+I377*I372+I349*I354)/(I446+I423+I400+I377+I354),0)</f>
        <v>0</v>
      </c>
      <c r="J452" s="441"/>
      <c r="K452" s="20"/>
      <c r="L452" s="20"/>
    </row>
    <row r="453" spans="1:12" ht="38.25">
      <c r="A453" s="441" t="s">
        <v>1392</v>
      </c>
      <c r="B453" s="442" t="s">
        <v>1387</v>
      </c>
      <c r="C453" s="563" t="s">
        <v>1492</v>
      </c>
      <c r="D453" s="441" t="s">
        <v>319</v>
      </c>
      <c r="E453" s="441">
        <f>E446+E423+E400+E377+E354</f>
        <v>0</v>
      </c>
      <c r="F453" s="441">
        <f>F446+F423+F400+F377+F354</f>
        <v>0</v>
      </c>
      <c r="G453" s="441">
        <f>G446+G423+G400+G377+G354</f>
        <v>0</v>
      </c>
      <c r="H453" s="441">
        <f>H446+H423+H400+H377+H354</f>
        <v>0</v>
      </c>
      <c r="I453" s="441">
        <f>I446+I423+I400+I377+I354</f>
        <v>0</v>
      </c>
      <c r="J453" s="441"/>
      <c r="K453" s="20"/>
      <c r="L453" s="20"/>
    </row>
    <row r="454" spans="1:12" ht="25.5">
      <c r="A454" s="441" t="s">
        <v>1393</v>
      </c>
      <c r="B454" s="442" t="s">
        <v>1388</v>
      </c>
      <c r="C454" s="563" t="s">
        <v>2217</v>
      </c>
      <c r="D454" s="441" t="s">
        <v>1376</v>
      </c>
      <c r="E454" s="441">
        <f>_xlfn.IFERROR((E447*E446+E424*E423+E401*E400+E378*E377+E354*E355)/(E446+E423+E400+E377+E354),0)</f>
        <v>0</v>
      </c>
      <c r="F454" s="441">
        <f>_xlfn.IFERROR((F447*F446+F424*F423+F401*F400+F378*F377+F354*F355)/(F446+F423+F400+F377+F354),0)</f>
        <v>0</v>
      </c>
      <c r="G454" s="441">
        <f>_xlfn.IFERROR((G447*G446+G424*G423+G401*G400+G378*G377+G354*G355)/(G446+G423+G400+G377+G354),0)</f>
        <v>0</v>
      </c>
      <c r="H454" s="441">
        <f>_xlfn.IFERROR((H447*H446+H424*H423+H401*H400+H378*H377+H354*H355)/(H446+H423+H400+H377+H354),0)</f>
        <v>0</v>
      </c>
      <c r="I454" s="441">
        <f>_xlfn.IFERROR((I447*I446+I424*I423+I401*I400+I378*I377+I354*I355)/(I446+I423+I400+I377+I354),0)</f>
        <v>0</v>
      </c>
      <c r="J454" s="441"/>
      <c r="K454" s="20"/>
      <c r="L454" s="20"/>
    </row>
    <row r="455" spans="1:12" ht="30">
      <c r="A455" s="441" t="s">
        <v>1394</v>
      </c>
      <c r="B455" s="459" t="s">
        <v>1389</v>
      </c>
      <c r="C455" s="563" t="s">
        <v>2217</v>
      </c>
      <c r="D455" s="441" t="s">
        <v>3</v>
      </c>
      <c r="E455" s="441">
        <f>_xlfn.IFERROR((((E377*E379)+(E400*E402)+(E423*E425)+(E446*E448)+(E354*E356))/(E354+E377+E400+E423+E446)),0)</f>
        <v>0</v>
      </c>
      <c r="F455" s="441">
        <f>_xlfn.IFERROR((((F377*F379)+(F400*F402)+(F423*F425)+(F446*F448)+(F354*F356))/(F354+F377+F400+F423+F446)),0)</f>
        <v>0</v>
      </c>
      <c r="G455" s="441">
        <f>_xlfn.IFERROR((((G377*G379)+(G400*G402)+(G423*G425)+(G446*G448)+(G354*G356))/(G354+G377+G400+G423+G446)),0)</f>
        <v>0</v>
      </c>
      <c r="H455" s="441">
        <f>_xlfn.IFERROR((((H377*H379)+(H400*H402)+(H423*H425)+(H446*H448)+(H354*H356))/(H354+H377+H400+H423+H446)),0)</f>
        <v>0</v>
      </c>
      <c r="I455" s="441">
        <f>_xlfn.IFERROR((((I377*I379)+(I400*I402)+(I423*I425)+(I446*I448)+(I354*I356))/(I354+I377+I400+I423+I446)),0)</f>
        <v>0</v>
      </c>
      <c r="J455" s="441"/>
      <c r="K455" s="20"/>
      <c r="L455" s="20"/>
    </row>
    <row r="456" spans="1:12" ht="15">
      <c r="A456" s="555"/>
      <c r="B456" s="101"/>
      <c r="C456" s="127"/>
      <c r="D456" s="127"/>
      <c r="E456" s="559"/>
      <c r="F456" s="559"/>
      <c r="G456" s="559"/>
      <c r="H456" s="560"/>
      <c r="I456" s="537"/>
      <c r="J456" s="105"/>
      <c r="K456" s="20"/>
      <c r="L456" s="20"/>
    </row>
    <row r="457" spans="1:10" s="119" customFormat="1" ht="14.25">
      <c r="A457" s="117" t="s">
        <v>228</v>
      </c>
      <c r="B457" s="96" t="s">
        <v>510</v>
      </c>
      <c r="C457" s="118"/>
      <c r="D457" s="118"/>
      <c r="E457" s="693"/>
      <c r="F457" s="693"/>
      <c r="G457" s="693"/>
      <c r="H457" s="691"/>
      <c r="I457" s="94"/>
      <c r="J457" s="105"/>
    </row>
    <row r="458" spans="1:12" ht="14.25">
      <c r="A458" s="690"/>
      <c r="B458" s="45"/>
      <c r="C458" s="45"/>
      <c r="D458" s="270"/>
      <c r="E458" s="270"/>
      <c r="F458" s="270"/>
      <c r="G458" s="270"/>
      <c r="H458" s="270"/>
      <c r="I458" s="270"/>
      <c r="J458" s="105"/>
      <c r="K458" s="20"/>
      <c r="L458" s="20"/>
    </row>
    <row r="459" spans="1:10" s="119" customFormat="1" ht="14.25">
      <c r="A459" s="129" t="s">
        <v>28</v>
      </c>
      <c r="B459" s="130" t="s">
        <v>187</v>
      </c>
      <c r="C459" s="131"/>
      <c r="D459" s="129"/>
      <c r="E459" s="129"/>
      <c r="F459" s="129"/>
      <c r="G459" s="129"/>
      <c r="H459" s="129"/>
      <c r="I459" s="129"/>
      <c r="J459" s="729"/>
    </row>
    <row r="460" spans="1:10" s="119" customFormat="1" ht="28.5">
      <c r="A460" s="129" t="s">
        <v>76</v>
      </c>
      <c r="B460" s="130" t="s">
        <v>246</v>
      </c>
      <c r="C460" s="131"/>
      <c r="D460" s="129"/>
      <c r="E460" s="129"/>
      <c r="F460" s="129"/>
      <c r="G460" s="129"/>
      <c r="H460" s="129"/>
      <c r="I460" s="129"/>
      <c r="J460" s="729"/>
    </row>
    <row r="461" spans="1:12" ht="15">
      <c r="A461" s="127" t="s">
        <v>35</v>
      </c>
      <c r="B461" s="759" t="s">
        <v>244</v>
      </c>
      <c r="C461" s="127" t="s">
        <v>75</v>
      </c>
      <c r="D461" s="127" t="s">
        <v>69</v>
      </c>
      <c r="E461" s="126">
        <v>0</v>
      </c>
      <c r="F461" s="126">
        <v>0</v>
      </c>
      <c r="G461" s="126">
        <v>0</v>
      </c>
      <c r="H461" s="439">
        <f aca="true" t="shared" si="23" ref="H461:H471">AVERAGEA(E461:G461)</f>
        <v>0</v>
      </c>
      <c r="I461" s="126">
        <v>0</v>
      </c>
      <c r="J461" s="105"/>
      <c r="K461" s="20"/>
      <c r="L461" s="20"/>
    </row>
    <row r="462" spans="1:12" ht="15">
      <c r="A462" s="127" t="s">
        <v>36</v>
      </c>
      <c r="B462" s="759" t="s">
        <v>126</v>
      </c>
      <c r="C462" s="127" t="s">
        <v>75</v>
      </c>
      <c r="D462" s="127" t="s">
        <v>69</v>
      </c>
      <c r="E462" s="126">
        <v>0</v>
      </c>
      <c r="F462" s="126">
        <v>0</v>
      </c>
      <c r="G462" s="126">
        <v>0</v>
      </c>
      <c r="H462" s="439">
        <f t="shared" si="23"/>
        <v>0</v>
      </c>
      <c r="I462" s="126">
        <v>0</v>
      </c>
      <c r="J462" s="105"/>
      <c r="K462" s="20"/>
      <c r="L462" s="20"/>
    </row>
    <row r="463" spans="1:12" ht="28.5">
      <c r="A463" s="127" t="s">
        <v>37</v>
      </c>
      <c r="B463" s="759" t="s">
        <v>245</v>
      </c>
      <c r="C463" s="127" t="s">
        <v>75</v>
      </c>
      <c r="D463" s="127" t="s">
        <v>69</v>
      </c>
      <c r="E463" s="126">
        <v>0</v>
      </c>
      <c r="F463" s="126">
        <v>0</v>
      </c>
      <c r="G463" s="126">
        <v>0</v>
      </c>
      <c r="H463" s="439">
        <f t="shared" si="23"/>
        <v>0</v>
      </c>
      <c r="I463" s="126">
        <v>0</v>
      </c>
      <c r="J463" s="105"/>
      <c r="K463" s="20"/>
      <c r="L463" s="20"/>
    </row>
    <row r="464" spans="1:12" ht="28.5">
      <c r="A464" s="127" t="s">
        <v>38</v>
      </c>
      <c r="B464" s="759" t="s">
        <v>519</v>
      </c>
      <c r="C464" s="127" t="s">
        <v>75</v>
      </c>
      <c r="D464" s="127" t="s">
        <v>3</v>
      </c>
      <c r="E464" s="126">
        <v>0</v>
      </c>
      <c r="F464" s="126">
        <v>0</v>
      </c>
      <c r="G464" s="126">
        <v>0</v>
      </c>
      <c r="H464" s="439">
        <f t="shared" si="23"/>
        <v>0</v>
      </c>
      <c r="I464" s="126">
        <v>0</v>
      </c>
      <c r="J464" s="105"/>
      <c r="K464" s="20"/>
      <c r="L464" s="20"/>
    </row>
    <row r="465" spans="1:12" ht="28.5">
      <c r="A465" s="127" t="s">
        <v>39</v>
      </c>
      <c r="B465" s="101" t="s">
        <v>511</v>
      </c>
      <c r="C465" s="127" t="s">
        <v>75</v>
      </c>
      <c r="D465" s="127" t="s">
        <v>69</v>
      </c>
      <c r="E465" s="126">
        <v>0</v>
      </c>
      <c r="F465" s="126">
        <v>0</v>
      </c>
      <c r="G465" s="126">
        <v>0</v>
      </c>
      <c r="H465" s="439">
        <f t="shared" si="23"/>
        <v>0</v>
      </c>
      <c r="I465" s="126">
        <v>0</v>
      </c>
      <c r="J465" s="105"/>
      <c r="K465" s="20"/>
      <c r="L465" s="20"/>
    </row>
    <row r="466" spans="1:12" ht="28.5">
      <c r="A466" s="127" t="s">
        <v>40</v>
      </c>
      <c r="B466" s="101" t="s">
        <v>511</v>
      </c>
      <c r="C466" s="127" t="s">
        <v>75</v>
      </c>
      <c r="D466" s="127" t="s">
        <v>46</v>
      </c>
      <c r="E466" s="126">
        <v>0</v>
      </c>
      <c r="F466" s="126">
        <v>0</v>
      </c>
      <c r="G466" s="126">
        <v>0</v>
      </c>
      <c r="H466" s="439">
        <f t="shared" si="23"/>
        <v>0</v>
      </c>
      <c r="I466" s="126">
        <v>0</v>
      </c>
      <c r="J466" s="105"/>
      <c r="K466" s="20"/>
      <c r="L466" s="20"/>
    </row>
    <row r="467" spans="1:12" ht="28.5">
      <c r="A467" s="127" t="s">
        <v>41</v>
      </c>
      <c r="B467" s="101" t="s">
        <v>512</v>
      </c>
      <c r="C467" s="127" t="s">
        <v>75</v>
      </c>
      <c r="D467" s="127" t="s">
        <v>46</v>
      </c>
      <c r="E467" s="126">
        <v>0</v>
      </c>
      <c r="F467" s="126">
        <v>0</v>
      </c>
      <c r="G467" s="126">
        <v>0</v>
      </c>
      <c r="H467" s="439">
        <f t="shared" si="23"/>
        <v>0</v>
      </c>
      <c r="I467" s="126">
        <v>0</v>
      </c>
      <c r="J467" s="105"/>
      <c r="K467" s="20"/>
      <c r="L467" s="20"/>
    </row>
    <row r="468" spans="1:12" ht="42.75">
      <c r="A468" s="127" t="s">
        <v>42</v>
      </c>
      <c r="B468" s="101" t="s">
        <v>513</v>
      </c>
      <c r="C468" s="127" t="s">
        <v>75</v>
      </c>
      <c r="D468" s="127" t="s">
        <v>520</v>
      </c>
      <c r="E468" s="126">
        <v>0</v>
      </c>
      <c r="F468" s="126">
        <v>0</v>
      </c>
      <c r="G468" s="126">
        <v>0</v>
      </c>
      <c r="H468" s="439">
        <f t="shared" si="23"/>
        <v>0</v>
      </c>
      <c r="I468" s="126">
        <v>0</v>
      </c>
      <c r="J468" s="105"/>
      <c r="K468" s="20"/>
      <c r="L468" s="20"/>
    </row>
    <row r="469" spans="1:12" ht="15">
      <c r="A469" s="127" t="s">
        <v>70</v>
      </c>
      <c r="B469" s="101" t="s">
        <v>514</v>
      </c>
      <c r="C469" s="127" t="s">
        <v>75</v>
      </c>
      <c r="D469" s="127" t="s">
        <v>520</v>
      </c>
      <c r="E469" s="126">
        <v>0</v>
      </c>
      <c r="F469" s="126">
        <v>0</v>
      </c>
      <c r="G469" s="126">
        <v>0</v>
      </c>
      <c r="H469" s="439">
        <f t="shared" si="23"/>
        <v>0</v>
      </c>
      <c r="I469" s="126">
        <v>0</v>
      </c>
      <c r="J469" s="105"/>
      <c r="K469" s="20"/>
      <c r="L469" s="20"/>
    </row>
    <row r="470" spans="1:12" ht="15">
      <c r="A470" s="127" t="s">
        <v>71</v>
      </c>
      <c r="B470" s="759" t="s">
        <v>13</v>
      </c>
      <c r="C470" s="127"/>
      <c r="D470" s="127" t="s">
        <v>20</v>
      </c>
      <c r="E470" s="126"/>
      <c r="F470" s="126">
        <v>0</v>
      </c>
      <c r="G470" s="126">
        <v>0</v>
      </c>
      <c r="H470" s="439">
        <f t="shared" si="23"/>
        <v>0</v>
      </c>
      <c r="I470" s="126">
        <v>0</v>
      </c>
      <c r="J470" s="45"/>
      <c r="K470" s="20"/>
      <c r="L470" s="20"/>
    </row>
    <row r="471" spans="1:12" ht="15">
      <c r="A471" s="127" t="s">
        <v>72</v>
      </c>
      <c r="B471" s="760" t="s">
        <v>14</v>
      </c>
      <c r="C471" s="127"/>
      <c r="D471" s="127" t="s">
        <v>27</v>
      </c>
      <c r="E471" s="126"/>
      <c r="F471" s="126">
        <v>0</v>
      </c>
      <c r="G471" s="126">
        <v>0</v>
      </c>
      <c r="H471" s="439">
        <f t="shared" si="23"/>
        <v>0</v>
      </c>
      <c r="I471" s="126">
        <v>0</v>
      </c>
      <c r="J471" s="48"/>
      <c r="K471" s="20"/>
      <c r="L471" s="20"/>
    </row>
    <row r="472" spans="1:10" s="765" customFormat="1" ht="15">
      <c r="A472" s="761" t="s">
        <v>320</v>
      </c>
      <c r="B472" s="762" t="s">
        <v>1511</v>
      </c>
      <c r="C472" s="547"/>
      <c r="D472" s="547" t="s">
        <v>713</v>
      </c>
      <c r="E472" s="440"/>
      <c r="F472" s="440"/>
      <c r="G472" s="559">
        <v>0</v>
      </c>
      <c r="H472" s="439">
        <f>G472</f>
        <v>0</v>
      </c>
      <c r="I472" s="440"/>
      <c r="J472" s="764"/>
    </row>
    <row r="473" spans="1:10" s="765" customFormat="1" ht="15">
      <c r="A473" s="761" t="s">
        <v>322</v>
      </c>
      <c r="B473" s="762" t="s">
        <v>1512</v>
      </c>
      <c r="C473" s="547"/>
      <c r="D473" s="547" t="s">
        <v>713</v>
      </c>
      <c r="E473" s="440"/>
      <c r="F473" s="440"/>
      <c r="G473" s="559">
        <v>0</v>
      </c>
      <c r="H473" s="439">
        <f>G473</f>
        <v>0</v>
      </c>
      <c r="I473" s="440"/>
      <c r="J473" s="764"/>
    </row>
    <row r="474" spans="1:12" ht="28.5">
      <c r="A474" s="127" t="s">
        <v>324</v>
      </c>
      <c r="B474" s="101" t="s">
        <v>515</v>
      </c>
      <c r="C474" s="127"/>
      <c r="D474" s="127" t="s">
        <v>713</v>
      </c>
      <c r="E474" s="440"/>
      <c r="F474" s="440"/>
      <c r="G474" s="566">
        <f>G472-G473</f>
        <v>0</v>
      </c>
      <c r="H474" s="439">
        <f>H472-H473</f>
        <v>0</v>
      </c>
      <c r="I474" s="440"/>
      <c r="J474" s="48"/>
      <c r="K474" s="20"/>
      <c r="L474" s="20"/>
    </row>
    <row r="475" spans="1:12" ht="28.5">
      <c r="A475" s="127" t="s">
        <v>326</v>
      </c>
      <c r="B475" s="101" t="s">
        <v>516</v>
      </c>
      <c r="C475" s="127"/>
      <c r="D475" s="127" t="s">
        <v>223</v>
      </c>
      <c r="E475" s="440"/>
      <c r="F475" s="440"/>
      <c r="G475" s="763"/>
      <c r="H475" s="439">
        <f>G475</f>
        <v>0</v>
      </c>
      <c r="I475" s="148"/>
      <c r="J475" s="48"/>
      <c r="K475" s="20"/>
      <c r="L475" s="20"/>
    </row>
    <row r="476" spans="1:9" s="441" customFormat="1" ht="15">
      <c r="A476" s="441" t="s">
        <v>328</v>
      </c>
      <c r="B476" s="442" t="s">
        <v>247</v>
      </c>
      <c r="C476" s="441" t="s">
        <v>1080</v>
      </c>
      <c r="D476" s="441" t="s">
        <v>69</v>
      </c>
      <c r="E476" s="441">
        <f>E461+E462+E463</f>
        <v>0</v>
      </c>
      <c r="F476" s="441">
        <f>F461+F462+F463</f>
        <v>0</v>
      </c>
      <c r="G476" s="441">
        <f>G461+G462+G463</f>
        <v>0</v>
      </c>
      <c r="H476" s="441">
        <f>H461+H462+H463</f>
        <v>0</v>
      </c>
      <c r="I476" s="441">
        <f>I461+I462+I463</f>
        <v>0</v>
      </c>
    </row>
    <row r="477" spans="1:9" s="441" customFormat="1" ht="45">
      <c r="A477" s="441" t="s">
        <v>330</v>
      </c>
      <c r="B477" s="459" t="s">
        <v>517</v>
      </c>
      <c r="C477" s="457" t="s">
        <v>1081</v>
      </c>
      <c r="E477" s="441">
        <f>IF((E461+E462+E463)&gt;E582,((E461+E462+E463)-E582),0)</f>
        <v>0</v>
      </c>
      <c r="F477" s="441">
        <f>IF((F461+F462+F463)&gt;F582,((F461+F462+F463)-F582),0)</f>
        <v>0</v>
      </c>
      <c r="G477" s="441">
        <f>IF((G461+G462+G463)&gt;G582,((G461+G462+G463)-G582),0)</f>
        <v>0</v>
      </c>
      <c r="H477" s="441">
        <f>IF((H461+H462+H463)&gt;H582,((H461+H462+H463)-H582),0)</f>
        <v>0</v>
      </c>
      <c r="I477" s="441">
        <f>IF((I461+I462+I463)&gt;I582,((I461+I462+I463)-I582),0)</f>
        <v>0</v>
      </c>
    </row>
    <row r="478" spans="1:9" s="441" customFormat="1" ht="45">
      <c r="A478" s="441" t="s">
        <v>332</v>
      </c>
      <c r="B478" s="459" t="s">
        <v>518</v>
      </c>
      <c r="C478" s="441" t="s">
        <v>1493</v>
      </c>
      <c r="D478" s="441" t="s">
        <v>109</v>
      </c>
      <c r="E478" s="441">
        <f>E477*860/10</f>
        <v>0</v>
      </c>
      <c r="F478" s="441">
        <f>F477*860/10</f>
        <v>0</v>
      </c>
      <c r="G478" s="441">
        <f>G477*860/10</f>
        <v>0</v>
      </c>
      <c r="H478" s="441">
        <f>H477*860/10</f>
        <v>0</v>
      </c>
      <c r="I478" s="441">
        <f>I477*860/10</f>
        <v>0</v>
      </c>
    </row>
    <row r="479" spans="1:12" ht="14.25">
      <c r="A479" s="690"/>
      <c r="B479" s="21"/>
      <c r="C479" s="21"/>
      <c r="D479" s="270"/>
      <c r="E479" s="270"/>
      <c r="F479" s="270"/>
      <c r="G479" s="270"/>
      <c r="H479" s="270"/>
      <c r="I479" s="270"/>
      <c r="J479" s="45"/>
      <c r="K479" s="20"/>
      <c r="L479" s="20"/>
    </row>
    <row r="480" spans="1:12" ht="14.25">
      <c r="A480" s="766" t="s">
        <v>440</v>
      </c>
      <c r="B480" s="744" t="s">
        <v>47</v>
      </c>
      <c r="C480" s="744"/>
      <c r="D480" s="270"/>
      <c r="E480" s="270"/>
      <c r="F480" s="270"/>
      <c r="G480" s="270"/>
      <c r="H480" s="270"/>
      <c r="I480" s="270"/>
      <c r="J480" s="45"/>
      <c r="K480" s="20"/>
      <c r="L480" s="20"/>
    </row>
    <row r="481" spans="1:12" ht="14.25">
      <c r="A481" s="766" t="s">
        <v>491</v>
      </c>
      <c r="B481" s="767" t="s">
        <v>7</v>
      </c>
      <c r="C481" s="768"/>
      <c r="D481" s="270"/>
      <c r="E481" s="270"/>
      <c r="F481" s="270"/>
      <c r="G481" s="270"/>
      <c r="H481" s="270"/>
      <c r="I481" s="270"/>
      <c r="J481" s="45"/>
      <c r="K481" s="20"/>
      <c r="L481" s="20"/>
    </row>
    <row r="482" spans="1:12" ht="14.25">
      <c r="A482" s="692" t="s">
        <v>35</v>
      </c>
      <c r="B482" s="4" t="s">
        <v>521</v>
      </c>
      <c r="C482" s="769"/>
      <c r="D482" s="769" t="s">
        <v>312</v>
      </c>
      <c r="E482" s="538" t="s">
        <v>524</v>
      </c>
      <c r="F482" s="538" t="s">
        <v>524</v>
      </c>
      <c r="G482" s="538" t="s">
        <v>524</v>
      </c>
      <c r="H482" s="538" t="s">
        <v>524</v>
      </c>
      <c r="I482" s="538" t="s">
        <v>524</v>
      </c>
      <c r="J482" s="45"/>
      <c r="K482" s="20"/>
      <c r="L482" s="20"/>
    </row>
    <row r="483" spans="1:12" ht="15">
      <c r="A483" s="692" t="s">
        <v>36</v>
      </c>
      <c r="B483" s="4" t="s">
        <v>127</v>
      </c>
      <c r="C483" s="127" t="s">
        <v>75</v>
      </c>
      <c r="D483" s="5" t="s">
        <v>46</v>
      </c>
      <c r="E483" s="126">
        <v>0</v>
      </c>
      <c r="F483" s="126">
        <v>0</v>
      </c>
      <c r="G483" s="126">
        <v>0</v>
      </c>
      <c r="H483" s="190">
        <f>AVERAGEA(E483:G483)</f>
        <v>0</v>
      </c>
      <c r="I483" s="126">
        <v>0</v>
      </c>
      <c r="J483" s="45"/>
      <c r="K483" s="20"/>
      <c r="L483" s="20"/>
    </row>
    <row r="484" spans="1:12" ht="15">
      <c r="A484" s="692" t="s">
        <v>37</v>
      </c>
      <c r="B484" s="4" t="s">
        <v>15</v>
      </c>
      <c r="C484" s="108" t="s">
        <v>99</v>
      </c>
      <c r="D484" s="5" t="s">
        <v>69</v>
      </c>
      <c r="E484" s="126">
        <v>0</v>
      </c>
      <c r="F484" s="126">
        <v>0</v>
      </c>
      <c r="G484" s="126">
        <v>0</v>
      </c>
      <c r="H484" s="190">
        <f>AVERAGEA(E484:G484)</f>
        <v>0</v>
      </c>
      <c r="I484" s="126">
        <v>0</v>
      </c>
      <c r="J484" s="45"/>
      <c r="K484" s="20"/>
      <c r="L484" s="20"/>
    </row>
    <row r="485" spans="1:12" ht="15">
      <c r="A485" s="692" t="s">
        <v>38</v>
      </c>
      <c r="B485" s="4" t="s">
        <v>522</v>
      </c>
      <c r="C485" s="108" t="s">
        <v>75</v>
      </c>
      <c r="D485" s="5" t="s">
        <v>114</v>
      </c>
      <c r="E485" s="193"/>
      <c r="F485" s="193"/>
      <c r="G485" s="193"/>
      <c r="H485" s="190">
        <f>_xlfn.IFERROR(_xlfn.AVERAGEIF(E485:G485,"&gt;0",E485:G485),0)</f>
        <v>0</v>
      </c>
      <c r="I485" s="193"/>
      <c r="J485" s="45"/>
      <c r="K485" s="20"/>
      <c r="L485" s="20"/>
    </row>
    <row r="486" spans="1:12" ht="15">
      <c r="A486" s="692" t="s">
        <v>39</v>
      </c>
      <c r="B486" s="4" t="s">
        <v>523</v>
      </c>
      <c r="C486" s="108" t="s">
        <v>75</v>
      </c>
      <c r="D486" s="108" t="s">
        <v>3</v>
      </c>
      <c r="E486" s="193"/>
      <c r="F486" s="193"/>
      <c r="G486" s="193"/>
      <c r="H486" s="190">
        <f>_xlfn.IFERROR(_xlfn.AVERAGEIF(E486:G486,"&gt;0",E486:G486),0)</f>
        <v>0</v>
      </c>
      <c r="I486" s="193"/>
      <c r="J486" s="45"/>
      <c r="K486" s="20"/>
      <c r="L486" s="20"/>
    </row>
    <row r="487" spans="1:12" ht="15">
      <c r="A487" s="692" t="s">
        <v>40</v>
      </c>
      <c r="B487" s="109" t="s">
        <v>128</v>
      </c>
      <c r="C487" s="127" t="s">
        <v>75</v>
      </c>
      <c r="D487" s="692" t="s">
        <v>93</v>
      </c>
      <c r="E487" s="126">
        <v>0</v>
      </c>
      <c r="F487" s="126">
        <v>0</v>
      </c>
      <c r="G487" s="126">
        <v>0</v>
      </c>
      <c r="H487" s="190">
        <f>AVERAGEA(E487:G487)</f>
        <v>0</v>
      </c>
      <c r="I487" s="126">
        <v>0</v>
      </c>
      <c r="J487" s="45"/>
      <c r="K487" s="20"/>
      <c r="L487" s="20"/>
    </row>
    <row r="488" spans="1:12" ht="14.25">
      <c r="A488" s="690"/>
      <c r="B488" s="759"/>
      <c r="C488" s="759"/>
      <c r="D488" s="270"/>
      <c r="E488" s="270"/>
      <c r="F488" s="270"/>
      <c r="G488" s="270"/>
      <c r="H488" s="270"/>
      <c r="I488" s="270"/>
      <c r="J488" s="45"/>
      <c r="K488" s="20"/>
      <c r="L488" s="20"/>
    </row>
    <row r="489" spans="1:10" s="119" customFormat="1" ht="28.5">
      <c r="A489" s="129" t="s">
        <v>492</v>
      </c>
      <c r="B489" s="130" t="s">
        <v>1397</v>
      </c>
      <c r="C489" s="131"/>
      <c r="D489" s="129"/>
      <c r="E489" s="129"/>
      <c r="F489" s="129"/>
      <c r="G489" s="129"/>
      <c r="H489" s="129"/>
      <c r="I489" s="129"/>
      <c r="J489" s="729"/>
    </row>
    <row r="490" spans="1:12" ht="14.25">
      <c r="A490" s="692" t="s">
        <v>35</v>
      </c>
      <c r="B490" s="4" t="s">
        <v>521</v>
      </c>
      <c r="C490" s="769"/>
      <c r="D490" s="769" t="s">
        <v>312</v>
      </c>
      <c r="E490" s="538" t="s">
        <v>524</v>
      </c>
      <c r="F490" s="538" t="s">
        <v>524</v>
      </c>
      <c r="G490" s="538" t="s">
        <v>524</v>
      </c>
      <c r="H490" s="538" t="s">
        <v>524</v>
      </c>
      <c r="I490" s="538" t="s">
        <v>524</v>
      </c>
      <c r="J490" s="45"/>
      <c r="K490" s="20"/>
      <c r="L490" s="20"/>
    </row>
    <row r="491" spans="1:12" ht="15">
      <c r="A491" s="692" t="s">
        <v>36</v>
      </c>
      <c r="B491" s="45" t="s">
        <v>1401</v>
      </c>
      <c r="C491" s="127" t="s">
        <v>75</v>
      </c>
      <c r="D491" s="270" t="s">
        <v>46</v>
      </c>
      <c r="E491" s="126"/>
      <c r="F491" s="126">
        <v>0</v>
      </c>
      <c r="G491" s="126"/>
      <c r="H491" s="190">
        <f>AVERAGEA(E491:G491)</f>
        <v>0</v>
      </c>
      <c r="I491" s="126">
        <v>0</v>
      </c>
      <c r="J491" s="45"/>
      <c r="K491" s="20"/>
      <c r="L491" s="20"/>
    </row>
    <row r="492" spans="1:12" ht="15">
      <c r="A492" s="692" t="s">
        <v>37</v>
      </c>
      <c r="B492" s="45" t="s">
        <v>97</v>
      </c>
      <c r="C492" s="127" t="s">
        <v>75</v>
      </c>
      <c r="D492" s="270" t="s">
        <v>69</v>
      </c>
      <c r="E492" s="126"/>
      <c r="F492" s="126">
        <v>0</v>
      </c>
      <c r="G492" s="126"/>
      <c r="H492" s="190">
        <f>AVERAGEA(E492:G492)</f>
        <v>0</v>
      </c>
      <c r="I492" s="126">
        <v>0</v>
      </c>
      <c r="J492" s="45"/>
      <c r="K492" s="20"/>
      <c r="L492" s="20"/>
    </row>
    <row r="493" spans="1:12" ht="15">
      <c r="A493" s="692" t="s">
        <v>38</v>
      </c>
      <c r="B493" s="45" t="s">
        <v>960</v>
      </c>
      <c r="C493" s="127" t="s">
        <v>75</v>
      </c>
      <c r="D493" s="270" t="s">
        <v>3</v>
      </c>
      <c r="E493" s="193"/>
      <c r="F493" s="193"/>
      <c r="G493" s="193"/>
      <c r="H493" s="190">
        <f>_xlfn.IFERROR(_xlfn.AVERAGEIF(E493:G493,"&gt;0",E493:G493),0)</f>
        <v>0</v>
      </c>
      <c r="I493" s="193"/>
      <c r="J493" s="45"/>
      <c r="K493" s="20"/>
      <c r="L493" s="20"/>
    </row>
    <row r="494" spans="1:12" ht="15">
      <c r="A494" s="692" t="s">
        <v>39</v>
      </c>
      <c r="B494" s="45" t="s">
        <v>1399</v>
      </c>
      <c r="C494" s="127" t="s">
        <v>75</v>
      </c>
      <c r="D494" s="270" t="s">
        <v>117</v>
      </c>
      <c r="E494" s="193"/>
      <c r="F494" s="193"/>
      <c r="G494" s="193"/>
      <c r="H494" s="190">
        <f>_xlfn.IFERROR(_xlfn.AVERAGEIF(E494:G494,"&gt;0",E494:G494),0)</f>
        <v>0</v>
      </c>
      <c r="I494" s="193"/>
      <c r="J494" s="45"/>
      <c r="K494" s="20"/>
      <c r="L494" s="20"/>
    </row>
    <row r="495" spans="1:12" ht="15">
      <c r="A495" s="692" t="s">
        <v>40</v>
      </c>
      <c r="B495" s="45" t="s">
        <v>111</v>
      </c>
      <c r="C495" s="127" t="s">
        <v>75</v>
      </c>
      <c r="D495" s="270" t="s">
        <v>3</v>
      </c>
      <c r="E495" s="193"/>
      <c r="F495" s="193"/>
      <c r="G495" s="193"/>
      <c r="H495" s="190">
        <f>_xlfn.IFERROR(_xlfn.AVERAGEIF(E495:G495,"&gt;0",E495:G495),0)</f>
        <v>0</v>
      </c>
      <c r="I495" s="193"/>
      <c r="J495" s="45"/>
      <c r="K495" s="20"/>
      <c r="L495" s="20"/>
    </row>
    <row r="496" spans="1:12" ht="15">
      <c r="A496" s="692" t="s">
        <v>41</v>
      </c>
      <c r="B496" s="45" t="s">
        <v>128</v>
      </c>
      <c r="C496" s="127" t="s">
        <v>75</v>
      </c>
      <c r="D496" s="270" t="s">
        <v>243</v>
      </c>
      <c r="E496" s="126"/>
      <c r="F496" s="126">
        <v>0</v>
      </c>
      <c r="G496" s="126">
        <v>0</v>
      </c>
      <c r="H496" s="190">
        <f>AVERAGEA(E496:G496)</f>
        <v>0</v>
      </c>
      <c r="I496" s="126">
        <v>0</v>
      </c>
      <c r="J496" s="45"/>
      <c r="K496" s="20"/>
      <c r="L496" s="20"/>
    </row>
    <row r="497" spans="1:10" s="119" customFormat="1" ht="14.25">
      <c r="A497" s="766" t="s">
        <v>1398</v>
      </c>
      <c r="B497" s="1112" t="s">
        <v>1400</v>
      </c>
      <c r="C497" s="1113"/>
      <c r="D497" s="1113"/>
      <c r="E497" s="1113"/>
      <c r="F497" s="1113"/>
      <c r="G497" s="1113"/>
      <c r="H497" s="1113"/>
      <c r="I497" s="1113"/>
      <c r="J497" s="1114"/>
    </row>
    <row r="498" spans="1:12" ht="14.25">
      <c r="A498" s="690"/>
      <c r="B498" s="45"/>
      <c r="C498" s="45"/>
      <c r="D498" s="270"/>
      <c r="E498" s="270"/>
      <c r="F498" s="270"/>
      <c r="G498" s="270"/>
      <c r="H498" s="270"/>
      <c r="I498" s="270"/>
      <c r="J498" s="45"/>
      <c r="K498" s="20"/>
      <c r="L498" s="20"/>
    </row>
    <row r="499" spans="1:10" s="119" customFormat="1" ht="14.25">
      <c r="A499" s="129" t="s">
        <v>493</v>
      </c>
      <c r="B499" s="130" t="s">
        <v>8</v>
      </c>
      <c r="C499" s="131"/>
      <c r="D499" s="129"/>
      <c r="E499" s="129"/>
      <c r="F499" s="129"/>
      <c r="G499" s="129"/>
      <c r="H499" s="129"/>
      <c r="I499" s="129"/>
      <c r="J499" s="729"/>
    </row>
    <row r="500" spans="1:12" ht="14.25">
      <c r="A500" s="692" t="s">
        <v>35</v>
      </c>
      <c r="B500" s="4" t="s">
        <v>521</v>
      </c>
      <c r="C500" s="127"/>
      <c r="D500" s="769" t="s">
        <v>312</v>
      </c>
      <c r="E500" s="538" t="s">
        <v>524</v>
      </c>
      <c r="F500" s="538" t="s">
        <v>524</v>
      </c>
      <c r="G500" s="538" t="s">
        <v>524</v>
      </c>
      <c r="H500" s="538" t="s">
        <v>524</v>
      </c>
      <c r="I500" s="538" t="s">
        <v>524</v>
      </c>
      <c r="J500" s="45"/>
      <c r="K500" s="20"/>
      <c r="L500" s="20"/>
    </row>
    <row r="501" spans="1:12" ht="15">
      <c r="A501" s="692" t="s">
        <v>36</v>
      </c>
      <c r="B501" s="45" t="s">
        <v>1401</v>
      </c>
      <c r="C501" s="127" t="s">
        <v>75</v>
      </c>
      <c r="D501" s="270" t="s">
        <v>69</v>
      </c>
      <c r="E501" s="126">
        <v>0</v>
      </c>
      <c r="F501" s="126">
        <v>0</v>
      </c>
      <c r="G501" s="126">
        <v>0</v>
      </c>
      <c r="H501" s="190">
        <f>AVERAGEA(E501:G501)</f>
        <v>0</v>
      </c>
      <c r="I501" s="126">
        <v>0</v>
      </c>
      <c r="J501" s="45"/>
      <c r="K501" s="20"/>
      <c r="L501" s="20"/>
    </row>
    <row r="502" spans="1:12" ht="15">
      <c r="A502" s="692" t="s">
        <v>37</v>
      </c>
      <c r="B502" s="45" t="s">
        <v>97</v>
      </c>
      <c r="C502" s="127" t="s">
        <v>75</v>
      </c>
      <c r="D502" s="270" t="s">
        <v>69</v>
      </c>
      <c r="E502" s="126">
        <v>0</v>
      </c>
      <c r="F502" s="126">
        <v>0</v>
      </c>
      <c r="G502" s="126">
        <v>0</v>
      </c>
      <c r="H502" s="190">
        <f>AVERAGEA(E502:G502)</f>
        <v>0</v>
      </c>
      <c r="I502" s="126">
        <v>0</v>
      </c>
      <c r="J502" s="45"/>
      <c r="K502" s="20"/>
      <c r="L502" s="20"/>
    </row>
    <row r="503" spans="1:12" ht="15">
      <c r="A503" s="692" t="s">
        <v>38</v>
      </c>
      <c r="B503" s="45" t="s">
        <v>960</v>
      </c>
      <c r="C503" s="127" t="s">
        <v>75</v>
      </c>
      <c r="D503" s="270" t="s">
        <v>3</v>
      </c>
      <c r="E503" s="193"/>
      <c r="F503" s="193"/>
      <c r="G503" s="193"/>
      <c r="H503" s="190">
        <f>_xlfn.IFERROR(_xlfn.AVERAGEIF(E503:G503,"&gt;0",E503:G503),0)</f>
        <v>0</v>
      </c>
      <c r="I503" s="193"/>
      <c r="J503" s="48"/>
      <c r="K503" s="20"/>
      <c r="L503" s="20"/>
    </row>
    <row r="504" spans="1:12" ht="15">
      <c r="A504" s="692" t="s">
        <v>39</v>
      </c>
      <c r="B504" s="45" t="s">
        <v>1399</v>
      </c>
      <c r="C504" s="127" t="s">
        <v>75</v>
      </c>
      <c r="D504" s="690" t="s">
        <v>117</v>
      </c>
      <c r="E504" s="193"/>
      <c r="F504" s="193"/>
      <c r="G504" s="193"/>
      <c r="H504" s="190">
        <f>_xlfn.IFERROR(_xlfn.AVERAGEIF(E504:G504,"&gt;0",E504:G504),0)</f>
        <v>0</v>
      </c>
      <c r="I504" s="193"/>
      <c r="J504" s="691"/>
      <c r="K504" s="20"/>
      <c r="L504" s="20"/>
    </row>
    <row r="505" spans="1:12" ht="15">
      <c r="A505" s="692" t="s">
        <v>40</v>
      </c>
      <c r="B505" s="45" t="s">
        <v>111</v>
      </c>
      <c r="C505" s="127" t="s">
        <v>75</v>
      </c>
      <c r="D505" s="690" t="s">
        <v>3</v>
      </c>
      <c r="E505" s="193"/>
      <c r="F505" s="193"/>
      <c r="G505" s="193"/>
      <c r="H505" s="190">
        <f>_xlfn.IFERROR(_xlfn.AVERAGEIF(E505:G505,"&gt;0",E505:G505),0)</f>
        <v>0</v>
      </c>
      <c r="I505" s="193"/>
      <c r="J505" s="691"/>
      <c r="K505" s="20"/>
      <c r="L505" s="20"/>
    </row>
    <row r="506" spans="1:12" ht="15">
      <c r="A506" s="690" t="s">
        <v>41</v>
      </c>
      <c r="B506" s="45" t="s">
        <v>128</v>
      </c>
      <c r="C506" s="127" t="s">
        <v>75</v>
      </c>
      <c r="D506" s="270" t="s">
        <v>243</v>
      </c>
      <c r="E506" s="126">
        <v>0</v>
      </c>
      <c r="F506" s="126">
        <v>0</v>
      </c>
      <c r="G506" s="126">
        <v>0</v>
      </c>
      <c r="H506" s="190">
        <f>AVERAGEA(E506:G506)</f>
        <v>0</v>
      </c>
      <c r="I506" s="126">
        <v>0</v>
      </c>
      <c r="J506" s="45"/>
      <c r="K506" s="20"/>
      <c r="L506" s="20"/>
    </row>
    <row r="507" spans="1:10" s="119" customFormat="1" ht="14.25">
      <c r="A507" s="766" t="s">
        <v>1398</v>
      </c>
      <c r="B507" s="1112" t="s">
        <v>1403</v>
      </c>
      <c r="C507" s="1113"/>
      <c r="D507" s="1113"/>
      <c r="E507" s="1113"/>
      <c r="F507" s="1113"/>
      <c r="G507" s="1113"/>
      <c r="H507" s="1113"/>
      <c r="I507" s="1113"/>
      <c r="J507" s="1114"/>
    </row>
    <row r="508" spans="1:12" ht="14.25">
      <c r="A508" s="206" t="s">
        <v>624</v>
      </c>
      <c r="B508" s="770" t="s">
        <v>973</v>
      </c>
      <c r="C508" s="771"/>
      <c r="D508" s="772"/>
      <c r="E508" s="772"/>
      <c r="F508" s="772"/>
      <c r="G508" s="772"/>
      <c r="H508" s="772"/>
      <c r="I508" s="772"/>
      <c r="J508" s="773"/>
      <c r="K508" s="20"/>
      <c r="L508" s="20"/>
    </row>
    <row r="509" spans="1:12" ht="14.25">
      <c r="A509" s="692" t="s">
        <v>35</v>
      </c>
      <c r="B509" s="4" t="s">
        <v>521</v>
      </c>
      <c r="C509" s="769"/>
      <c r="D509" s="769" t="s">
        <v>312</v>
      </c>
      <c r="E509" s="538" t="s">
        <v>524</v>
      </c>
      <c r="F509" s="538" t="s">
        <v>524</v>
      </c>
      <c r="G509" s="538" t="s">
        <v>524</v>
      </c>
      <c r="H509" s="538" t="s">
        <v>524</v>
      </c>
      <c r="I509" s="538" t="s">
        <v>524</v>
      </c>
      <c r="J509" s="45"/>
      <c r="K509" s="20"/>
      <c r="L509" s="20"/>
    </row>
    <row r="510" spans="1:12" ht="15">
      <c r="A510" s="692" t="s">
        <v>36</v>
      </c>
      <c r="B510" s="45" t="s">
        <v>1401</v>
      </c>
      <c r="C510" s="127" t="s">
        <v>75</v>
      </c>
      <c r="D510" s="5" t="s">
        <v>46</v>
      </c>
      <c r="E510" s="126">
        <v>0</v>
      </c>
      <c r="F510" s="126">
        <v>0</v>
      </c>
      <c r="G510" s="126">
        <v>0</v>
      </c>
      <c r="H510" s="190">
        <f>AVERAGEA(E510:G510)</f>
        <v>0</v>
      </c>
      <c r="I510" s="126">
        <v>0</v>
      </c>
      <c r="J510" s="45"/>
      <c r="K510" s="20"/>
      <c r="L510" s="20"/>
    </row>
    <row r="511" spans="1:12" ht="15">
      <c r="A511" s="692" t="s">
        <v>37</v>
      </c>
      <c r="B511" s="4" t="s">
        <v>15</v>
      </c>
      <c r="C511" s="108" t="s">
        <v>99</v>
      </c>
      <c r="D511" s="5" t="s">
        <v>69</v>
      </c>
      <c r="E511" s="126">
        <v>0</v>
      </c>
      <c r="F511" s="126">
        <v>0</v>
      </c>
      <c r="G511" s="126">
        <v>0</v>
      </c>
      <c r="H511" s="190">
        <f>AVERAGEA(E511:G511)</f>
        <v>0</v>
      </c>
      <c r="I511" s="126">
        <v>0</v>
      </c>
      <c r="J511" s="45"/>
      <c r="K511" s="20"/>
      <c r="L511" s="20"/>
    </row>
    <row r="512" spans="1:12" ht="15">
      <c r="A512" s="692" t="s">
        <v>38</v>
      </c>
      <c r="B512" s="4" t="s">
        <v>522</v>
      </c>
      <c r="C512" s="108" t="s">
        <v>75</v>
      </c>
      <c r="D512" s="5" t="s">
        <v>114</v>
      </c>
      <c r="E512" s="193"/>
      <c r="F512" s="193"/>
      <c r="G512" s="193"/>
      <c r="H512" s="190">
        <f>_xlfn.IFERROR(_xlfn.AVERAGEIF(E512:G512,"&gt;0",E512:G512),0)</f>
        <v>0</v>
      </c>
      <c r="I512" s="193"/>
      <c r="J512" s="45"/>
      <c r="K512" s="20"/>
      <c r="L512" s="20"/>
    </row>
    <row r="513" spans="1:12" ht="15">
      <c r="A513" s="692" t="s">
        <v>39</v>
      </c>
      <c r="B513" s="4" t="s">
        <v>523</v>
      </c>
      <c r="C513" s="108" t="s">
        <v>75</v>
      </c>
      <c r="D513" s="108" t="s">
        <v>3</v>
      </c>
      <c r="E513" s="193"/>
      <c r="F513" s="193"/>
      <c r="G513" s="193"/>
      <c r="H513" s="190">
        <f>_xlfn.IFERROR(_xlfn.AVERAGEIF(E513:G513,"&gt;0",E513:G513),0)</f>
        <v>0</v>
      </c>
      <c r="I513" s="193"/>
      <c r="J513" s="45"/>
      <c r="K513" s="20"/>
      <c r="L513" s="20"/>
    </row>
    <row r="514" spans="1:12" ht="15">
      <c r="A514" s="692" t="s">
        <v>40</v>
      </c>
      <c r="B514" s="109" t="s">
        <v>128</v>
      </c>
      <c r="C514" s="127" t="s">
        <v>75</v>
      </c>
      <c r="D514" s="692" t="s">
        <v>93</v>
      </c>
      <c r="E514" s="126">
        <v>0</v>
      </c>
      <c r="F514" s="126">
        <v>0</v>
      </c>
      <c r="G514" s="126">
        <v>0</v>
      </c>
      <c r="H514" s="190">
        <f>AVERAGEA(E514:G514)</f>
        <v>0</v>
      </c>
      <c r="I514" s="126">
        <v>0</v>
      </c>
      <c r="J514" s="45"/>
      <c r="K514" s="20"/>
      <c r="L514" s="20"/>
    </row>
    <row r="515" spans="1:10" s="119" customFormat="1" ht="14.25">
      <c r="A515" s="766" t="s">
        <v>1398</v>
      </c>
      <c r="B515" s="1112" t="s">
        <v>1404</v>
      </c>
      <c r="C515" s="1113"/>
      <c r="D515" s="1113"/>
      <c r="E515" s="1113"/>
      <c r="F515" s="1113"/>
      <c r="G515" s="1113"/>
      <c r="H515" s="1113"/>
      <c r="I515" s="1113"/>
      <c r="J515" s="1114"/>
    </row>
    <row r="516" spans="1:10" s="119" customFormat="1" ht="28.5">
      <c r="A516" s="129" t="s">
        <v>625</v>
      </c>
      <c r="B516" s="130" t="s">
        <v>1224</v>
      </c>
      <c r="C516" s="131"/>
      <c r="D516" s="129"/>
      <c r="E516" s="129"/>
      <c r="F516" s="129"/>
      <c r="G516" s="129"/>
      <c r="H516" s="138"/>
      <c r="I516" s="129"/>
      <c r="J516" s="729"/>
    </row>
    <row r="517" spans="1:12" ht="14.25">
      <c r="A517" s="692" t="s">
        <v>35</v>
      </c>
      <c r="B517" s="4" t="s">
        <v>521</v>
      </c>
      <c r="C517" s="769"/>
      <c r="D517" s="769" t="s">
        <v>312</v>
      </c>
      <c r="E517" s="538" t="s">
        <v>524</v>
      </c>
      <c r="F517" s="538" t="s">
        <v>524</v>
      </c>
      <c r="G517" s="538" t="s">
        <v>524</v>
      </c>
      <c r="H517" s="538" t="s">
        <v>524</v>
      </c>
      <c r="I517" s="538" t="s">
        <v>524</v>
      </c>
      <c r="J517" s="45"/>
      <c r="K517" s="20"/>
      <c r="L517" s="20"/>
    </row>
    <row r="518" spans="1:12" ht="15">
      <c r="A518" s="690" t="s">
        <v>36</v>
      </c>
      <c r="B518" s="759" t="s">
        <v>1402</v>
      </c>
      <c r="C518" s="127" t="s">
        <v>75</v>
      </c>
      <c r="D518" s="270" t="s">
        <v>46</v>
      </c>
      <c r="E518" s="126"/>
      <c r="F518" s="126">
        <v>0</v>
      </c>
      <c r="G518" s="126"/>
      <c r="H518" s="190">
        <f>AVERAGEA(E518:G518)</f>
        <v>0</v>
      </c>
      <c r="I518" s="126"/>
      <c r="J518" s="45"/>
      <c r="K518" s="20"/>
      <c r="L518" s="20"/>
    </row>
    <row r="519" spans="1:12" ht="15">
      <c r="A519" s="690" t="s">
        <v>37</v>
      </c>
      <c r="B519" s="759" t="s">
        <v>961</v>
      </c>
      <c r="C519" s="127" t="s">
        <v>75</v>
      </c>
      <c r="D519" s="270" t="s">
        <v>69</v>
      </c>
      <c r="E519" s="126"/>
      <c r="F519" s="126">
        <v>0</v>
      </c>
      <c r="G519" s="126"/>
      <c r="H519" s="190">
        <f>AVERAGEA(E519:G519)</f>
        <v>0</v>
      </c>
      <c r="I519" s="126"/>
      <c r="J519" s="45"/>
      <c r="K519" s="20"/>
      <c r="L519" s="20"/>
    </row>
    <row r="520" spans="1:12" ht="15">
      <c r="A520" s="692" t="s">
        <v>38</v>
      </c>
      <c r="B520" s="45" t="s">
        <v>960</v>
      </c>
      <c r="C520" s="127" t="s">
        <v>75</v>
      </c>
      <c r="D520" s="270" t="s">
        <v>3</v>
      </c>
      <c r="E520" s="193"/>
      <c r="F520" s="193"/>
      <c r="G520" s="193"/>
      <c r="H520" s="190">
        <f>_xlfn.IFERROR(_xlfn.AVERAGEIF(E520:G520,"&gt;0",E520:G520),0)</f>
        <v>0</v>
      </c>
      <c r="I520" s="193"/>
      <c r="J520" s="45"/>
      <c r="K520" s="20"/>
      <c r="L520" s="20"/>
    </row>
    <row r="521" spans="1:12" ht="15">
      <c r="A521" s="692" t="s">
        <v>39</v>
      </c>
      <c r="B521" s="45" t="s">
        <v>1225</v>
      </c>
      <c r="C521" s="127" t="s">
        <v>75</v>
      </c>
      <c r="D521" s="270" t="s">
        <v>117</v>
      </c>
      <c r="E521" s="193"/>
      <c r="F521" s="193"/>
      <c r="G521" s="193"/>
      <c r="H521" s="190">
        <f>_xlfn.IFERROR(_xlfn.AVERAGEIF(E521:G521,"&gt;0",E521:G521),0)</f>
        <v>0</v>
      </c>
      <c r="I521" s="193"/>
      <c r="J521" s="45"/>
      <c r="K521" s="20"/>
      <c r="L521" s="20"/>
    </row>
    <row r="522" spans="1:12" ht="15">
      <c r="A522" s="692" t="s">
        <v>40</v>
      </c>
      <c r="B522" s="45" t="s">
        <v>111</v>
      </c>
      <c r="C522" s="127" t="s">
        <v>75</v>
      </c>
      <c r="D522" s="270" t="s">
        <v>3</v>
      </c>
      <c r="E522" s="193"/>
      <c r="F522" s="193"/>
      <c r="G522" s="193"/>
      <c r="H522" s="190">
        <f>_xlfn.IFERROR(_xlfn.AVERAGEIF(E522:G522,"&gt;0",E522:G522),0)</f>
        <v>0</v>
      </c>
      <c r="I522" s="193"/>
      <c r="J522" s="45"/>
      <c r="K522" s="20"/>
      <c r="L522" s="20"/>
    </row>
    <row r="523" spans="1:12" ht="15">
      <c r="A523" s="690" t="s">
        <v>41</v>
      </c>
      <c r="B523" s="759" t="s">
        <v>1226</v>
      </c>
      <c r="C523" s="127" t="s">
        <v>75</v>
      </c>
      <c r="D523" s="270" t="s">
        <v>93</v>
      </c>
      <c r="E523" s="126">
        <v>0</v>
      </c>
      <c r="F523" s="126">
        <v>0</v>
      </c>
      <c r="G523" s="126">
        <v>0</v>
      </c>
      <c r="H523" s="190">
        <f>AVERAGEA(E523:G523)</f>
        <v>0</v>
      </c>
      <c r="I523" s="126">
        <v>0</v>
      </c>
      <c r="J523" s="45"/>
      <c r="K523" s="20"/>
      <c r="L523" s="20"/>
    </row>
    <row r="524" spans="1:10" s="119" customFormat="1" ht="14.25">
      <c r="A524" s="766" t="s">
        <v>1398</v>
      </c>
      <c r="B524" s="1112" t="s">
        <v>1405</v>
      </c>
      <c r="C524" s="1113"/>
      <c r="D524" s="1113"/>
      <c r="E524" s="1113"/>
      <c r="F524" s="1113"/>
      <c r="G524" s="1113"/>
      <c r="H524" s="1113"/>
      <c r="I524" s="1113"/>
      <c r="J524" s="1114"/>
    </row>
    <row r="525" spans="1:10" s="119" customFormat="1" ht="26.25" customHeight="1">
      <c r="A525" s="129" t="s">
        <v>626</v>
      </c>
      <c r="B525" s="130" t="s">
        <v>310</v>
      </c>
      <c r="C525" s="131"/>
      <c r="D525" s="129"/>
      <c r="E525" s="129"/>
      <c r="F525" s="129"/>
      <c r="G525" s="129"/>
      <c r="H525" s="138"/>
      <c r="I525" s="129"/>
      <c r="J525" s="729"/>
    </row>
    <row r="526" spans="1:12" ht="14.25">
      <c r="A526" s="692" t="s">
        <v>35</v>
      </c>
      <c r="B526" s="107" t="s">
        <v>311</v>
      </c>
      <c r="C526" s="774"/>
      <c r="D526" s="774" t="s">
        <v>312</v>
      </c>
      <c r="E526" s="538" t="s">
        <v>524</v>
      </c>
      <c r="F526" s="538" t="s">
        <v>524</v>
      </c>
      <c r="G526" s="538" t="s">
        <v>524</v>
      </c>
      <c r="H526" s="538" t="s">
        <v>524</v>
      </c>
      <c r="I526" s="538" t="s">
        <v>524</v>
      </c>
      <c r="J526" s="45"/>
      <c r="K526" s="20"/>
      <c r="L526" s="20"/>
    </row>
    <row r="527" spans="1:12" ht="15">
      <c r="A527" s="692" t="s">
        <v>36</v>
      </c>
      <c r="B527" s="4" t="s">
        <v>127</v>
      </c>
      <c r="C527" s="774" t="s">
        <v>75</v>
      </c>
      <c r="D527" s="5" t="s">
        <v>46</v>
      </c>
      <c r="E527" s="126">
        <v>0</v>
      </c>
      <c r="F527" s="126">
        <v>0</v>
      </c>
      <c r="G527" s="126">
        <v>0</v>
      </c>
      <c r="H527" s="190">
        <f>AVERAGEA(E527:G527)</f>
        <v>0</v>
      </c>
      <c r="I527" s="126">
        <v>0</v>
      </c>
      <c r="J527" s="45"/>
      <c r="K527" s="20"/>
      <c r="L527" s="20"/>
    </row>
    <row r="528" spans="1:12" ht="15">
      <c r="A528" s="692" t="s">
        <v>37</v>
      </c>
      <c r="B528" s="4" t="s">
        <v>97</v>
      </c>
      <c r="C528" s="108" t="s">
        <v>75</v>
      </c>
      <c r="D528" s="5" t="s">
        <v>69</v>
      </c>
      <c r="E528" s="126">
        <v>0</v>
      </c>
      <c r="F528" s="126">
        <v>0</v>
      </c>
      <c r="G528" s="126">
        <v>0</v>
      </c>
      <c r="H528" s="190">
        <f>AVERAGEA(E528:G528)</f>
        <v>0</v>
      </c>
      <c r="I528" s="126">
        <v>0</v>
      </c>
      <c r="J528" s="45"/>
      <c r="K528" s="20"/>
      <c r="L528" s="20"/>
    </row>
    <row r="529" spans="1:12" ht="15">
      <c r="A529" s="692" t="s">
        <v>38</v>
      </c>
      <c r="B529" s="109" t="s">
        <v>119</v>
      </c>
      <c r="C529" s="127" t="s">
        <v>75</v>
      </c>
      <c r="D529" s="692" t="s">
        <v>3</v>
      </c>
      <c r="E529" s="193"/>
      <c r="F529" s="193"/>
      <c r="G529" s="193"/>
      <c r="H529" s="190">
        <f>_xlfn.IFERROR(_xlfn.AVERAGEIF(E529:G529,"&gt;0",E529:G529),0)</f>
        <v>0</v>
      </c>
      <c r="I529" s="193"/>
      <c r="J529" s="45"/>
      <c r="K529" s="20"/>
      <c r="L529" s="20"/>
    </row>
    <row r="530" spans="1:12" ht="15">
      <c r="A530" s="692" t="s">
        <v>39</v>
      </c>
      <c r="B530" s="109" t="s">
        <v>18</v>
      </c>
      <c r="C530" s="127" t="s">
        <v>75</v>
      </c>
      <c r="D530" s="692" t="s">
        <v>117</v>
      </c>
      <c r="E530" s="193"/>
      <c r="F530" s="193"/>
      <c r="G530" s="193"/>
      <c r="H530" s="190">
        <f>_xlfn.IFERROR(_xlfn.AVERAGEIF(E530:G530,"&gt;0",E530:G530),0)</f>
        <v>0</v>
      </c>
      <c r="I530" s="193"/>
      <c r="J530" s="45"/>
      <c r="K530" s="20"/>
      <c r="L530" s="20"/>
    </row>
    <row r="531" spans="1:12" ht="15">
      <c r="A531" s="110" t="s">
        <v>40</v>
      </c>
      <c r="B531" s="109" t="s">
        <v>128</v>
      </c>
      <c r="C531" s="127" t="s">
        <v>75</v>
      </c>
      <c r="D531" s="692" t="s">
        <v>93</v>
      </c>
      <c r="E531" s="126">
        <v>0</v>
      </c>
      <c r="F531" s="126">
        <v>0</v>
      </c>
      <c r="G531" s="126">
        <v>0</v>
      </c>
      <c r="H531" s="190">
        <f>AVERAGEA(E531:G531)</f>
        <v>0</v>
      </c>
      <c r="I531" s="126">
        <v>0</v>
      </c>
      <c r="J531" s="45"/>
      <c r="K531" s="20"/>
      <c r="L531" s="20"/>
    </row>
    <row r="532" spans="1:10" s="119" customFormat="1" ht="14.25">
      <c r="A532" s="129"/>
      <c r="B532" s="130" t="s">
        <v>432</v>
      </c>
      <c r="C532" s="131" t="s">
        <v>75</v>
      </c>
      <c r="D532" s="129" t="s">
        <v>223</v>
      </c>
      <c r="E532" s="129"/>
      <c r="F532" s="129"/>
      <c r="G532" s="129"/>
      <c r="H532" s="138"/>
      <c r="I532" s="129"/>
      <c r="J532" s="729"/>
    </row>
    <row r="533" spans="1:12" ht="15">
      <c r="A533" s="692" t="s">
        <v>41</v>
      </c>
      <c r="B533" s="109" t="s">
        <v>313</v>
      </c>
      <c r="C533" s="127" t="s">
        <v>75</v>
      </c>
      <c r="D533" s="692" t="s">
        <v>125</v>
      </c>
      <c r="E533" s="193"/>
      <c r="F533" s="193"/>
      <c r="G533" s="193"/>
      <c r="H533" s="190">
        <f>_xlfn.IFERROR(_xlfn.AVERAGEIF(E533:G533,"&gt;0",E533:G533),0)</f>
        <v>0</v>
      </c>
      <c r="I533" s="193"/>
      <c r="J533" s="45"/>
      <c r="K533" s="20"/>
      <c r="L533" s="20"/>
    </row>
    <row r="534" spans="1:12" ht="15">
      <c r="A534" s="692" t="s">
        <v>42</v>
      </c>
      <c r="B534" s="111" t="s">
        <v>314</v>
      </c>
      <c r="C534" s="127" t="s">
        <v>75</v>
      </c>
      <c r="D534" s="692" t="s">
        <v>315</v>
      </c>
      <c r="E534" s="193"/>
      <c r="F534" s="193"/>
      <c r="G534" s="193"/>
      <c r="H534" s="190">
        <f>_xlfn.IFERROR(_xlfn.AVERAGEIF(E534:G534,"&gt;0",E534:G534),0)</f>
        <v>0</v>
      </c>
      <c r="I534" s="193"/>
      <c r="J534" s="45"/>
      <c r="K534" s="20"/>
      <c r="L534" s="20"/>
    </row>
    <row r="535" spans="1:12" ht="15">
      <c r="A535" s="692" t="s">
        <v>70</v>
      </c>
      <c r="B535" s="111" t="s">
        <v>316</v>
      </c>
      <c r="C535" s="127" t="s">
        <v>75</v>
      </c>
      <c r="D535" s="692" t="s">
        <v>317</v>
      </c>
      <c r="E535" s="193"/>
      <c r="F535" s="193"/>
      <c r="G535" s="193"/>
      <c r="H535" s="190">
        <f>_xlfn.IFERROR(_xlfn.AVERAGEIF(E535:G535,"&gt;0",E535:G535),0)</f>
        <v>0</v>
      </c>
      <c r="I535" s="193"/>
      <c r="J535" s="45"/>
      <c r="K535" s="20"/>
      <c r="L535" s="20"/>
    </row>
    <row r="536" spans="1:12" ht="15">
      <c r="A536" s="692" t="s">
        <v>71</v>
      </c>
      <c r="B536" s="109" t="s">
        <v>318</v>
      </c>
      <c r="C536" s="127" t="s">
        <v>75</v>
      </c>
      <c r="D536" s="692" t="s">
        <v>223</v>
      </c>
      <c r="E536" s="126">
        <v>0</v>
      </c>
      <c r="F536" s="126">
        <v>0</v>
      </c>
      <c r="G536" s="126">
        <v>0</v>
      </c>
      <c r="H536" s="190">
        <f>AVERAGEA(E536:G536)</f>
        <v>0</v>
      </c>
      <c r="I536" s="126">
        <v>0</v>
      </c>
      <c r="J536" s="45"/>
      <c r="K536" s="20"/>
      <c r="L536" s="20"/>
    </row>
    <row r="537" spans="1:10" s="119" customFormat="1" ht="14.25">
      <c r="A537" s="132"/>
      <c r="B537" s="133" t="s">
        <v>321</v>
      </c>
      <c r="C537" s="131" t="s">
        <v>75</v>
      </c>
      <c r="D537" s="131" t="s">
        <v>223</v>
      </c>
      <c r="E537" s="131"/>
      <c r="F537" s="131"/>
      <c r="G537" s="131"/>
      <c r="H537" s="138"/>
      <c r="I537" s="131"/>
      <c r="J537" s="729"/>
    </row>
    <row r="538" spans="1:12" ht="15">
      <c r="A538" s="692" t="s">
        <v>72</v>
      </c>
      <c r="B538" s="111" t="s">
        <v>323</v>
      </c>
      <c r="C538" s="127" t="s">
        <v>75</v>
      </c>
      <c r="D538" s="692" t="s">
        <v>315</v>
      </c>
      <c r="E538" s="193"/>
      <c r="F538" s="193"/>
      <c r="G538" s="193"/>
      <c r="H538" s="190">
        <f>_xlfn.IFERROR(_xlfn.AVERAGEIF(E538:G538,"&gt;0",E538:G538),0)</f>
        <v>0</v>
      </c>
      <c r="I538" s="193"/>
      <c r="J538" s="45"/>
      <c r="K538" s="20"/>
      <c r="L538" s="20"/>
    </row>
    <row r="539" spans="1:12" ht="15">
      <c r="A539" s="692" t="s">
        <v>320</v>
      </c>
      <c r="B539" s="111" t="s">
        <v>325</v>
      </c>
      <c r="C539" s="127" t="s">
        <v>75</v>
      </c>
      <c r="D539" s="692" t="s">
        <v>317</v>
      </c>
      <c r="E539" s="193"/>
      <c r="F539" s="193"/>
      <c r="G539" s="193"/>
      <c r="H539" s="190">
        <f>_xlfn.IFERROR(_xlfn.AVERAGEIF(E539:G539,"&gt;0",E539:G539),0)</f>
        <v>0</v>
      </c>
      <c r="I539" s="193"/>
      <c r="J539" s="45"/>
      <c r="K539" s="20"/>
      <c r="L539" s="20"/>
    </row>
    <row r="540" spans="1:12" ht="15">
      <c r="A540" s="692" t="s">
        <v>322</v>
      </c>
      <c r="B540" s="111" t="s">
        <v>327</v>
      </c>
      <c r="C540" s="127" t="s">
        <v>75</v>
      </c>
      <c r="D540" s="692" t="s">
        <v>251</v>
      </c>
      <c r="E540" s="193"/>
      <c r="F540" s="193"/>
      <c r="G540" s="193"/>
      <c r="H540" s="190">
        <f>_xlfn.IFERROR(_xlfn.AVERAGEIF(E540:G540,"&gt;0",E540:G540),0)</f>
        <v>0</v>
      </c>
      <c r="I540" s="193"/>
      <c r="J540" s="45"/>
      <c r="K540" s="20"/>
      <c r="L540" s="20"/>
    </row>
    <row r="541" spans="1:12" ht="15">
      <c r="A541" s="692" t="s">
        <v>324</v>
      </c>
      <c r="B541" s="111" t="s">
        <v>329</v>
      </c>
      <c r="C541" s="127" t="s">
        <v>75</v>
      </c>
      <c r="D541" s="692" t="s">
        <v>223</v>
      </c>
      <c r="E541" s="126">
        <v>0</v>
      </c>
      <c r="F541" s="126">
        <v>0</v>
      </c>
      <c r="G541" s="126">
        <v>0</v>
      </c>
      <c r="H541" s="190">
        <f>AVERAGEA(E541:G541)</f>
        <v>0</v>
      </c>
      <c r="I541" s="126">
        <v>0</v>
      </c>
      <c r="J541" s="45"/>
      <c r="K541" s="20"/>
      <c r="L541" s="20"/>
    </row>
    <row r="542" spans="1:10" s="119" customFormat="1" ht="14.25">
      <c r="A542" s="134"/>
      <c r="B542" s="133" t="s">
        <v>331</v>
      </c>
      <c r="C542" s="131" t="s">
        <v>75</v>
      </c>
      <c r="D542" s="131" t="s">
        <v>223</v>
      </c>
      <c r="E542" s="131"/>
      <c r="F542" s="131"/>
      <c r="G542" s="131"/>
      <c r="H542" s="137"/>
      <c r="I542" s="131"/>
      <c r="J542" s="729"/>
    </row>
    <row r="543" spans="1:12" ht="15">
      <c r="A543" s="555" t="s">
        <v>326</v>
      </c>
      <c r="B543" s="111" t="s">
        <v>323</v>
      </c>
      <c r="C543" s="127" t="s">
        <v>75</v>
      </c>
      <c r="D543" s="692" t="s">
        <v>315</v>
      </c>
      <c r="E543" s="193"/>
      <c r="F543" s="193"/>
      <c r="G543" s="193"/>
      <c r="H543" s="190">
        <f>_xlfn.IFERROR(_xlfn.AVERAGEIF(E543:G543,"&gt;0",E543:G543),0)</f>
        <v>0</v>
      </c>
      <c r="I543" s="193"/>
      <c r="J543" s="45"/>
      <c r="K543" s="20"/>
      <c r="L543" s="20"/>
    </row>
    <row r="544" spans="1:12" ht="15">
      <c r="A544" s="555" t="s">
        <v>328</v>
      </c>
      <c r="B544" s="111" t="s">
        <v>325</v>
      </c>
      <c r="C544" s="127" t="s">
        <v>75</v>
      </c>
      <c r="D544" s="692" t="s">
        <v>317</v>
      </c>
      <c r="E544" s="193"/>
      <c r="F544" s="193"/>
      <c r="G544" s="193"/>
      <c r="H544" s="190">
        <f>_xlfn.IFERROR(_xlfn.AVERAGEIF(E544:G544,"&gt;0",E544:G544),0)</f>
        <v>0</v>
      </c>
      <c r="I544" s="193"/>
      <c r="J544" s="45"/>
      <c r="K544" s="20"/>
      <c r="L544" s="20"/>
    </row>
    <row r="545" spans="1:12" ht="15">
      <c r="A545" s="555" t="s">
        <v>330</v>
      </c>
      <c r="B545" s="111" t="s">
        <v>327</v>
      </c>
      <c r="C545" s="127" t="s">
        <v>75</v>
      </c>
      <c r="D545" s="555" t="s">
        <v>251</v>
      </c>
      <c r="E545" s="193"/>
      <c r="F545" s="193"/>
      <c r="G545" s="193"/>
      <c r="H545" s="190">
        <f>_xlfn.IFERROR(_xlfn.AVERAGEIF(E545:G545,"&gt;0",E545:G545),0)</f>
        <v>0</v>
      </c>
      <c r="I545" s="193"/>
      <c r="J545" s="45"/>
      <c r="K545" s="20"/>
      <c r="L545" s="20"/>
    </row>
    <row r="546" spans="1:12" ht="15">
      <c r="A546" s="555" t="s">
        <v>332</v>
      </c>
      <c r="B546" s="109" t="s">
        <v>329</v>
      </c>
      <c r="C546" s="127" t="s">
        <v>75</v>
      </c>
      <c r="D546" s="536" t="s">
        <v>223</v>
      </c>
      <c r="E546" s="126">
        <v>0</v>
      </c>
      <c r="F546" s="126">
        <v>0</v>
      </c>
      <c r="G546" s="126">
        <v>0</v>
      </c>
      <c r="H546" s="190">
        <f>AVERAGEA(E546:G546)</f>
        <v>0</v>
      </c>
      <c r="I546" s="126">
        <v>0</v>
      </c>
      <c r="J546" s="45"/>
      <c r="K546" s="20"/>
      <c r="L546" s="20"/>
    </row>
    <row r="547" spans="1:9" s="441" customFormat="1" ht="45">
      <c r="A547" s="441" t="s">
        <v>333</v>
      </c>
      <c r="B547" s="442" t="s">
        <v>525</v>
      </c>
      <c r="C547" s="457" t="s">
        <v>1494</v>
      </c>
      <c r="D547" s="441" t="s">
        <v>109</v>
      </c>
      <c r="E547" s="441">
        <f>(E541*E540+E545*E546)/1000</f>
        <v>0</v>
      </c>
      <c r="F547" s="441">
        <f>(F541*F540+F545*F546)/1000</f>
        <v>0</v>
      </c>
      <c r="G547" s="441">
        <f>(G541*G540+G545*G546)/1000</f>
        <v>0</v>
      </c>
      <c r="H547" s="441">
        <f>(H541*H540+H545*H546)/1000</f>
        <v>0</v>
      </c>
      <c r="I547" s="441">
        <f>(I541*I540+I545*I546)/1000</f>
        <v>0</v>
      </c>
    </row>
    <row r="548" spans="1:9" s="441" customFormat="1" ht="30">
      <c r="A548" s="441" t="s">
        <v>334</v>
      </c>
      <c r="B548" s="442" t="s">
        <v>527</v>
      </c>
      <c r="C548" s="457" t="s">
        <v>1495</v>
      </c>
      <c r="D548" s="441" t="s">
        <v>109</v>
      </c>
      <c r="E548" s="441">
        <f>((E536*E533)/1000)-E547</f>
        <v>0</v>
      </c>
      <c r="F548" s="441">
        <f>((F536*F533)/1000)-F547</f>
        <v>0</v>
      </c>
      <c r="G548" s="441">
        <f>((G536*G533)/1000)-G547</f>
        <v>0</v>
      </c>
      <c r="H548" s="441">
        <f>((H536*H533)/1000)-H547</f>
        <v>0</v>
      </c>
      <c r="I548" s="441">
        <f>((I536*I533)/1000)-I547</f>
        <v>0</v>
      </c>
    </row>
    <row r="549" spans="1:9" s="441" customFormat="1" ht="30">
      <c r="A549" s="441" t="s">
        <v>526</v>
      </c>
      <c r="B549" s="442" t="s">
        <v>529</v>
      </c>
      <c r="C549" s="457" t="s">
        <v>1082</v>
      </c>
      <c r="D549" s="441" t="s">
        <v>3</v>
      </c>
      <c r="E549" s="441">
        <f>_xlfn.IFERROR((E547*1000/(E533*E536)),0)</f>
        <v>0</v>
      </c>
      <c r="F549" s="441">
        <f>_xlfn.IFERROR((F547*1000/(F533*F536)),0)</f>
        <v>0</v>
      </c>
      <c r="G549" s="441">
        <f>_xlfn.IFERROR((G547*1000/(G533*G536)),0)</f>
        <v>0</v>
      </c>
      <c r="H549" s="441">
        <f>_xlfn.IFERROR((H547*1000/(H533*H536)),0)</f>
        <v>0</v>
      </c>
      <c r="I549" s="441">
        <f>_xlfn.IFERROR((I547*1000/(I533*I536)),0)</f>
        <v>0</v>
      </c>
    </row>
    <row r="550" spans="1:9" s="441" customFormat="1" ht="15">
      <c r="A550" s="441" t="s">
        <v>528</v>
      </c>
      <c r="B550" s="442" t="s">
        <v>530</v>
      </c>
      <c r="C550" s="441" t="s">
        <v>1083</v>
      </c>
      <c r="D550" s="441" t="s">
        <v>531</v>
      </c>
      <c r="E550" s="441">
        <f>_xlfn.IFERROR((E548/(E452/100)*E528)/10,0)</f>
        <v>0</v>
      </c>
      <c r="F550" s="441">
        <f>_xlfn.IFERROR((F548/(F452/100)*F528)/10,0)</f>
        <v>0</v>
      </c>
      <c r="G550" s="441">
        <f>_xlfn.IFERROR((G548/(G452/100)*G528)/10,0)</f>
        <v>0</v>
      </c>
      <c r="H550" s="441">
        <f>_xlfn.IFERROR((H548/(H452/100)*H528)/10,0)</f>
        <v>0</v>
      </c>
      <c r="I550" s="441">
        <f>_xlfn.IFERROR((I548/(I452/100)*I528)/10,0)</f>
        <v>0</v>
      </c>
    </row>
    <row r="551" spans="1:12" ht="14.25">
      <c r="A551" s="569"/>
      <c r="B551" s="569"/>
      <c r="C551" s="569"/>
      <c r="D551" s="569"/>
      <c r="E551" s="569"/>
      <c r="F551" s="569"/>
      <c r="G551" s="569"/>
      <c r="H551" s="569"/>
      <c r="I551" s="569"/>
      <c r="J551" s="45"/>
      <c r="K551" s="20"/>
      <c r="L551" s="20"/>
    </row>
    <row r="552" spans="1:10" s="119" customFormat="1" ht="28.5">
      <c r="A552" s="462" t="s">
        <v>1111</v>
      </c>
      <c r="B552" s="133" t="s">
        <v>335</v>
      </c>
      <c r="C552" s="131"/>
      <c r="D552" s="131"/>
      <c r="E552" s="131"/>
      <c r="F552" s="131"/>
      <c r="G552" s="131"/>
      <c r="H552" s="137"/>
      <c r="I552" s="131"/>
      <c r="J552" s="729"/>
    </row>
    <row r="553" spans="1:12" ht="14.25">
      <c r="A553" s="692" t="s">
        <v>35</v>
      </c>
      <c r="B553" s="107" t="s">
        <v>311</v>
      </c>
      <c r="C553" s="774"/>
      <c r="D553" s="774" t="s">
        <v>312</v>
      </c>
      <c r="E553" s="538" t="s">
        <v>524</v>
      </c>
      <c r="F553" s="538" t="s">
        <v>524</v>
      </c>
      <c r="G553" s="538" t="s">
        <v>524</v>
      </c>
      <c r="H553" s="538" t="s">
        <v>524</v>
      </c>
      <c r="I553" s="538" t="s">
        <v>524</v>
      </c>
      <c r="J553" s="45"/>
      <c r="K553" s="20"/>
      <c r="L553" s="20"/>
    </row>
    <row r="554" spans="1:12" ht="15">
      <c r="A554" s="692" t="s">
        <v>36</v>
      </c>
      <c r="B554" s="4" t="s">
        <v>127</v>
      </c>
      <c r="C554" s="774" t="s">
        <v>75</v>
      </c>
      <c r="D554" s="5" t="s">
        <v>46</v>
      </c>
      <c r="E554" s="126">
        <v>0</v>
      </c>
      <c r="F554" s="126">
        <v>0</v>
      </c>
      <c r="G554" s="126">
        <v>0</v>
      </c>
      <c r="H554" s="190">
        <f>AVERAGEA(E554:G554)</f>
        <v>0</v>
      </c>
      <c r="I554" s="126">
        <v>0</v>
      </c>
      <c r="J554" s="45"/>
      <c r="K554" s="20"/>
      <c r="L554" s="20"/>
    </row>
    <row r="555" spans="1:12" ht="15">
      <c r="A555" s="692" t="s">
        <v>37</v>
      </c>
      <c r="B555" s="4" t="s">
        <v>97</v>
      </c>
      <c r="C555" s="108" t="s">
        <v>75</v>
      </c>
      <c r="D555" s="5" t="s">
        <v>69</v>
      </c>
      <c r="E555" s="126">
        <v>0</v>
      </c>
      <c r="F555" s="126">
        <v>0</v>
      </c>
      <c r="G555" s="126">
        <v>0</v>
      </c>
      <c r="H555" s="190">
        <f>AVERAGEA(E555:G555)</f>
        <v>0</v>
      </c>
      <c r="I555" s="126">
        <v>0</v>
      </c>
      <c r="J555" s="45"/>
      <c r="K555" s="20"/>
      <c r="L555" s="20"/>
    </row>
    <row r="556" spans="1:12" ht="15">
      <c r="A556" s="692" t="s">
        <v>38</v>
      </c>
      <c r="B556" s="109" t="s">
        <v>119</v>
      </c>
      <c r="C556" s="127" t="s">
        <v>75</v>
      </c>
      <c r="D556" s="692" t="s">
        <v>3</v>
      </c>
      <c r="E556" s="193"/>
      <c r="F556" s="193"/>
      <c r="G556" s="193"/>
      <c r="H556" s="190">
        <f>_xlfn.IFERROR(_xlfn.AVERAGEIF(E556:G556,"&gt;0",E556:G556),0)</f>
        <v>0</v>
      </c>
      <c r="I556" s="193"/>
      <c r="J556" s="45"/>
      <c r="K556" s="20"/>
      <c r="L556" s="20"/>
    </row>
    <row r="557" spans="1:12" ht="15">
      <c r="A557" s="692" t="s">
        <v>39</v>
      </c>
      <c r="B557" s="109" t="s">
        <v>18</v>
      </c>
      <c r="C557" s="127" t="s">
        <v>75</v>
      </c>
      <c r="D557" s="692" t="s">
        <v>117</v>
      </c>
      <c r="E557" s="193"/>
      <c r="F557" s="193"/>
      <c r="G557" s="193"/>
      <c r="H557" s="190">
        <f>_xlfn.IFERROR(_xlfn.AVERAGEIF(E557:G557,"&gt;0",E557:G557),0)</f>
        <v>0</v>
      </c>
      <c r="I557" s="193"/>
      <c r="J557" s="45"/>
      <c r="K557" s="20"/>
      <c r="L557" s="20"/>
    </row>
    <row r="558" spans="1:12" ht="15">
      <c r="A558" s="110" t="s">
        <v>40</v>
      </c>
      <c r="B558" s="109" t="s">
        <v>128</v>
      </c>
      <c r="C558" s="127" t="s">
        <v>75</v>
      </c>
      <c r="D558" s="692" t="s">
        <v>93</v>
      </c>
      <c r="E558" s="126">
        <v>0</v>
      </c>
      <c r="F558" s="126">
        <v>0</v>
      </c>
      <c r="G558" s="126">
        <v>0</v>
      </c>
      <c r="H558" s="190">
        <f>AVERAGEA(E558:G558)</f>
        <v>0</v>
      </c>
      <c r="I558" s="126">
        <v>0</v>
      </c>
      <c r="J558" s="45"/>
      <c r="K558" s="20"/>
      <c r="L558" s="20"/>
    </row>
    <row r="559" spans="1:12" ht="14.25">
      <c r="A559" s="129"/>
      <c r="B559" s="130" t="s">
        <v>432</v>
      </c>
      <c r="C559" s="131" t="s">
        <v>75</v>
      </c>
      <c r="D559" s="129" t="s">
        <v>223</v>
      </c>
      <c r="E559" s="129"/>
      <c r="F559" s="129"/>
      <c r="G559" s="129"/>
      <c r="H559" s="138"/>
      <c r="I559" s="129"/>
      <c r="J559" s="45"/>
      <c r="K559" s="20"/>
      <c r="L559" s="20"/>
    </row>
    <row r="560" spans="1:12" ht="15">
      <c r="A560" s="692" t="s">
        <v>41</v>
      </c>
      <c r="B560" s="109" t="s">
        <v>313</v>
      </c>
      <c r="C560" s="127" t="s">
        <v>75</v>
      </c>
      <c r="D560" s="692" t="s">
        <v>125</v>
      </c>
      <c r="E560" s="193"/>
      <c r="F560" s="193"/>
      <c r="G560" s="193"/>
      <c r="H560" s="190">
        <f>_xlfn.IFERROR(_xlfn.AVERAGEIF(E560:G560,"&gt;0",E560:G560),0)</f>
        <v>0</v>
      </c>
      <c r="I560" s="193"/>
      <c r="J560" s="45"/>
      <c r="K560" s="20"/>
      <c r="L560" s="20"/>
    </row>
    <row r="561" spans="1:12" ht="15">
      <c r="A561" s="692" t="s">
        <v>42</v>
      </c>
      <c r="B561" s="111" t="s">
        <v>314</v>
      </c>
      <c r="C561" s="127" t="s">
        <v>75</v>
      </c>
      <c r="D561" s="692" t="s">
        <v>315</v>
      </c>
      <c r="E561" s="193"/>
      <c r="F561" s="193"/>
      <c r="G561" s="193"/>
      <c r="H561" s="190">
        <f>_xlfn.IFERROR(_xlfn.AVERAGEIF(E561:G561,"&gt;0",E561:G561),0)</f>
        <v>0</v>
      </c>
      <c r="I561" s="193"/>
      <c r="J561" s="45"/>
      <c r="K561" s="20"/>
      <c r="L561" s="20"/>
    </row>
    <row r="562" spans="1:10" s="119" customFormat="1" ht="15">
      <c r="A562" s="692" t="s">
        <v>70</v>
      </c>
      <c r="B562" s="111" t="s">
        <v>316</v>
      </c>
      <c r="C562" s="127" t="s">
        <v>75</v>
      </c>
      <c r="D562" s="692" t="s">
        <v>317</v>
      </c>
      <c r="E562" s="193"/>
      <c r="F562" s="193"/>
      <c r="G562" s="193"/>
      <c r="H562" s="190">
        <f>_xlfn.IFERROR(_xlfn.AVERAGEIF(E562:G562,"&gt;0",E562:G562),0)</f>
        <v>0</v>
      </c>
      <c r="I562" s="193"/>
      <c r="J562" s="744"/>
    </row>
    <row r="563" spans="1:12" ht="15">
      <c r="A563" s="692" t="s">
        <v>71</v>
      </c>
      <c r="B563" s="109" t="s">
        <v>318</v>
      </c>
      <c r="C563" s="127" t="s">
        <v>75</v>
      </c>
      <c r="D563" s="692" t="s">
        <v>223</v>
      </c>
      <c r="E563" s="126">
        <v>0</v>
      </c>
      <c r="F563" s="126">
        <v>0</v>
      </c>
      <c r="G563" s="126">
        <v>0</v>
      </c>
      <c r="H563" s="190">
        <f>AVERAGEA(E563:G563)</f>
        <v>0</v>
      </c>
      <c r="I563" s="126">
        <v>0</v>
      </c>
      <c r="J563" s="45"/>
      <c r="K563" s="20"/>
      <c r="L563" s="20"/>
    </row>
    <row r="564" spans="1:12" ht="14.25">
      <c r="A564" s="132"/>
      <c r="B564" s="133" t="s">
        <v>321</v>
      </c>
      <c r="C564" s="131" t="s">
        <v>75</v>
      </c>
      <c r="D564" s="131" t="s">
        <v>223</v>
      </c>
      <c r="E564" s="131"/>
      <c r="F564" s="131"/>
      <c r="G564" s="131"/>
      <c r="H564" s="138"/>
      <c r="I564" s="131"/>
      <c r="J564" s="45"/>
      <c r="K564" s="20"/>
      <c r="L564" s="20"/>
    </row>
    <row r="565" spans="1:12" ht="15">
      <c r="A565" s="692" t="s">
        <v>72</v>
      </c>
      <c r="B565" s="111" t="s">
        <v>323</v>
      </c>
      <c r="C565" s="127" t="s">
        <v>75</v>
      </c>
      <c r="D565" s="692" t="s">
        <v>315</v>
      </c>
      <c r="E565" s="193"/>
      <c r="F565" s="193"/>
      <c r="G565" s="193"/>
      <c r="H565" s="190">
        <f>_xlfn.IFERROR(_xlfn.AVERAGEIF(E565:G565,"&gt;0",E565:G565),0)</f>
        <v>0</v>
      </c>
      <c r="I565" s="193"/>
      <c r="J565" s="45"/>
      <c r="K565" s="20"/>
      <c r="L565" s="20"/>
    </row>
    <row r="566" spans="1:12" ht="15">
      <c r="A566" s="692" t="s">
        <v>320</v>
      </c>
      <c r="B566" s="111" t="s">
        <v>325</v>
      </c>
      <c r="C566" s="127" t="s">
        <v>75</v>
      </c>
      <c r="D566" s="692" t="s">
        <v>317</v>
      </c>
      <c r="E566" s="193"/>
      <c r="F566" s="193"/>
      <c r="G566" s="193"/>
      <c r="H566" s="190">
        <f>_xlfn.IFERROR(_xlfn.AVERAGEIF(E566:G566,"&gt;0",E566:G566),0)</f>
        <v>0</v>
      </c>
      <c r="I566" s="193"/>
      <c r="J566" s="45"/>
      <c r="K566" s="20"/>
      <c r="L566" s="20"/>
    </row>
    <row r="567" spans="1:10" s="119" customFormat="1" ht="15">
      <c r="A567" s="692" t="s">
        <v>322</v>
      </c>
      <c r="B567" s="111" t="s">
        <v>327</v>
      </c>
      <c r="C567" s="127" t="s">
        <v>75</v>
      </c>
      <c r="D567" s="692" t="s">
        <v>251</v>
      </c>
      <c r="E567" s="193"/>
      <c r="F567" s="193"/>
      <c r="G567" s="193"/>
      <c r="H567" s="190">
        <f>_xlfn.IFERROR(_xlfn.AVERAGEIF(E567:G567,"&gt;0",E567:G567),0)</f>
        <v>0</v>
      </c>
      <c r="I567" s="193"/>
      <c r="J567" s="744"/>
    </row>
    <row r="568" spans="1:12" ht="15">
      <c r="A568" s="692" t="s">
        <v>324</v>
      </c>
      <c r="B568" s="111" t="s">
        <v>329</v>
      </c>
      <c r="C568" s="127" t="s">
        <v>75</v>
      </c>
      <c r="D568" s="692" t="s">
        <v>223</v>
      </c>
      <c r="E568" s="126">
        <v>0</v>
      </c>
      <c r="F568" s="126">
        <v>0</v>
      </c>
      <c r="G568" s="126">
        <v>0</v>
      </c>
      <c r="H568" s="190">
        <f>AVERAGEA(E568:G568)</f>
        <v>0</v>
      </c>
      <c r="I568" s="126">
        <v>0</v>
      </c>
      <c r="J568" s="45"/>
      <c r="K568" s="20"/>
      <c r="L568" s="20"/>
    </row>
    <row r="569" spans="1:12" ht="14.25">
      <c r="A569" s="134"/>
      <c r="B569" s="133" t="s">
        <v>331</v>
      </c>
      <c r="C569" s="131" t="s">
        <v>75</v>
      </c>
      <c r="D569" s="131" t="s">
        <v>223</v>
      </c>
      <c r="E569" s="131"/>
      <c r="F569" s="131"/>
      <c r="G569" s="131"/>
      <c r="H569" s="137"/>
      <c r="I569" s="131"/>
      <c r="J569" s="45"/>
      <c r="K569" s="20"/>
      <c r="L569" s="20"/>
    </row>
    <row r="570" spans="1:12" ht="15">
      <c r="A570" s="555" t="s">
        <v>326</v>
      </c>
      <c r="B570" s="111" t="s">
        <v>323</v>
      </c>
      <c r="C570" s="127" t="s">
        <v>75</v>
      </c>
      <c r="D570" s="692" t="s">
        <v>315</v>
      </c>
      <c r="E570" s="193"/>
      <c r="F570" s="193"/>
      <c r="G570" s="193"/>
      <c r="H570" s="190">
        <f>_xlfn.IFERROR(_xlfn.AVERAGEIF(E570:G570,"&gt;0",E570:G570),0)</f>
        <v>0</v>
      </c>
      <c r="I570" s="193"/>
      <c r="J570" s="45"/>
      <c r="K570" s="20"/>
      <c r="L570" s="20"/>
    </row>
    <row r="571" spans="1:12" ht="15">
      <c r="A571" s="555" t="s">
        <v>328</v>
      </c>
      <c r="B571" s="111" t="s">
        <v>325</v>
      </c>
      <c r="C571" s="127" t="s">
        <v>75</v>
      </c>
      <c r="D571" s="692" t="s">
        <v>317</v>
      </c>
      <c r="E571" s="193"/>
      <c r="F571" s="193"/>
      <c r="G571" s="193"/>
      <c r="H571" s="190">
        <f>_xlfn.IFERROR(_xlfn.AVERAGEIF(E571:G571,"&gt;0",E571:G571),0)</f>
        <v>0</v>
      </c>
      <c r="I571" s="193"/>
      <c r="J571" s="45"/>
      <c r="K571" s="20"/>
      <c r="L571" s="20"/>
    </row>
    <row r="572" spans="1:12" ht="15">
      <c r="A572" s="555" t="s">
        <v>330</v>
      </c>
      <c r="B572" s="111" t="s">
        <v>327</v>
      </c>
      <c r="C572" s="127" t="s">
        <v>75</v>
      </c>
      <c r="D572" s="555" t="s">
        <v>251</v>
      </c>
      <c r="E572" s="193"/>
      <c r="F572" s="193"/>
      <c r="G572" s="193"/>
      <c r="H572" s="190">
        <f>_xlfn.IFERROR(_xlfn.AVERAGEIF(E572:G572,"&gt;0",E572:G572),0)</f>
        <v>0</v>
      </c>
      <c r="I572" s="193"/>
      <c r="J572" s="45"/>
      <c r="K572" s="20"/>
      <c r="L572" s="20"/>
    </row>
    <row r="573" spans="1:12" ht="15">
      <c r="A573" s="555" t="s">
        <v>332</v>
      </c>
      <c r="B573" s="109" t="s">
        <v>329</v>
      </c>
      <c r="C573" s="127" t="s">
        <v>75</v>
      </c>
      <c r="D573" s="536" t="s">
        <v>223</v>
      </c>
      <c r="E573" s="126">
        <v>0</v>
      </c>
      <c r="F573" s="126">
        <v>0</v>
      </c>
      <c r="G573" s="126">
        <v>0</v>
      </c>
      <c r="H573" s="190">
        <f>AVERAGEA(E573:G573)</f>
        <v>0</v>
      </c>
      <c r="I573" s="126">
        <v>0</v>
      </c>
      <c r="J573" s="45"/>
      <c r="K573" s="20"/>
      <c r="L573" s="20"/>
    </row>
    <row r="574" spans="1:9" s="441" customFormat="1" ht="45">
      <c r="A574" s="441" t="s">
        <v>333</v>
      </c>
      <c r="B574" s="442" t="s">
        <v>525</v>
      </c>
      <c r="C574" s="457" t="s">
        <v>1496</v>
      </c>
      <c r="D574" s="441" t="s">
        <v>109</v>
      </c>
      <c r="E574" s="441">
        <f>(E568*E567+E572*E573)/1000</f>
        <v>0</v>
      </c>
      <c r="F574" s="441">
        <f>(F568*F567+F572*F573)/1000</f>
        <v>0</v>
      </c>
      <c r="G574" s="441">
        <f>(G568*G567+G572*G573)/1000</f>
        <v>0</v>
      </c>
      <c r="H574" s="441">
        <f>(H568*H567+H572*H573)/1000</f>
        <v>0</v>
      </c>
      <c r="I574" s="441">
        <f>(I568*I567+I572*I573)/1000</f>
        <v>0</v>
      </c>
    </row>
    <row r="575" spans="1:9" s="441" customFormat="1" ht="30">
      <c r="A575" s="441" t="s">
        <v>334</v>
      </c>
      <c r="B575" s="442" t="s">
        <v>527</v>
      </c>
      <c r="C575" s="457" t="s">
        <v>1497</v>
      </c>
      <c r="D575" s="441" t="s">
        <v>109</v>
      </c>
      <c r="E575" s="441">
        <f>(E563*E560)/1000-E574</f>
        <v>0</v>
      </c>
      <c r="F575" s="441">
        <f>((F563*F560)-F574)/1000</f>
        <v>0</v>
      </c>
      <c r="G575" s="441">
        <f>((G563*G560)-G574)/1000</f>
        <v>0</v>
      </c>
      <c r="H575" s="441">
        <f>((H563*H560)-H574)/1000</f>
        <v>0</v>
      </c>
      <c r="I575" s="441">
        <f>((I563*I560)-I574)/1000</f>
        <v>0</v>
      </c>
    </row>
    <row r="576" spans="1:9" s="441" customFormat="1" ht="30">
      <c r="A576" s="441" t="s">
        <v>526</v>
      </c>
      <c r="B576" s="442" t="s">
        <v>529</v>
      </c>
      <c r="C576" s="457" t="s">
        <v>1498</v>
      </c>
      <c r="D576" s="441" t="s">
        <v>3</v>
      </c>
      <c r="E576" s="441">
        <f>_xlfn.IFERROR((E574*1000/(E560*E563)),0)</f>
        <v>0</v>
      </c>
      <c r="F576" s="441">
        <f>_xlfn.IFERROR((F574*1000/(F560*F563)),0)</f>
        <v>0</v>
      </c>
      <c r="G576" s="441">
        <f>_xlfn.IFERROR((G574*1000/(G560*G563)),0)</f>
        <v>0</v>
      </c>
      <c r="H576" s="441">
        <f>_xlfn.IFERROR((H574*1000/(H560*H563)),0)</f>
        <v>0</v>
      </c>
      <c r="I576" s="441">
        <f>_xlfn.IFERROR((I574*1000/(I560*I563)),0)</f>
        <v>0</v>
      </c>
    </row>
    <row r="577" spans="1:9" s="441" customFormat="1" ht="15">
      <c r="A577" s="441" t="s">
        <v>528</v>
      </c>
      <c r="B577" s="442" t="s">
        <v>534</v>
      </c>
      <c r="C577" s="441" t="s">
        <v>1499</v>
      </c>
      <c r="D577" s="441" t="s">
        <v>531</v>
      </c>
      <c r="E577" s="441">
        <f>_xlfn.IFERROR((E575/(E452/100)*E555)/10,0)</f>
        <v>0</v>
      </c>
      <c r="F577" s="441">
        <f>_xlfn.IFERROR((F575/(F452/100)*F555)/10,0)</f>
        <v>0</v>
      </c>
      <c r="G577" s="441">
        <f>_xlfn.IFERROR((G575/(G452/100)*G555)/10,0)</f>
        <v>0</v>
      </c>
      <c r="H577" s="441">
        <f>_xlfn.IFERROR((H575/(H452/100)*H555)/10,0)</f>
        <v>0</v>
      </c>
      <c r="I577" s="441">
        <f>_xlfn.IFERROR((I575/(I452/100)*I555)/10,0)</f>
        <v>0</v>
      </c>
    </row>
    <row r="578" spans="1:9" s="441" customFormat="1" ht="45">
      <c r="A578" s="441" t="s">
        <v>1151</v>
      </c>
      <c r="B578" s="442" t="s">
        <v>532</v>
      </c>
      <c r="C578" s="457" t="s">
        <v>1084</v>
      </c>
      <c r="D578" s="441" t="s">
        <v>533</v>
      </c>
      <c r="E578" s="441">
        <f>_xlfn.IFERROR((E547+E574)/((E575+E548)+(E547+E574)),0)</f>
        <v>0</v>
      </c>
      <c r="F578" s="441">
        <f>_xlfn.IFERROR((F547+F574)/((F575+F548)+(F547+F574)),0)</f>
        <v>0</v>
      </c>
      <c r="G578" s="441">
        <f>_xlfn.IFERROR((G547+G574)/((G575+G548)+(G547+G574)),0)</f>
        <v>0</v>
      </c>
      <c r="H578" s="441">
        <f>_xlfn.IFERROR((H547+H574)/((H575+H548)+(H547+H574)),0)</f>
        <v>0</v>
      </c>
      <c r="I578" s="441">
        <f>_xlfn.IFERROR((I547+I574)/((I575+I548)+(I547+I574)),0)</f>
        <v>0</v>
      </c>
    </row>
    <row r="579" spans="1:12" ht="14.25">
      <c r="A579" s="690"/>
      <c r="B579" s="759"/>
      <c r="C579" s="759"/>
      <c r="D579" s="270"/>
      <c r="E579" s="270"/>
      <c r="F579" s="270"/>
      <c r="G579" s="270"/>
      <c r="H579" s="737"/>
      <c r="I579" s="270"/>
      <c r="J579" s="45"/>
      <c r="K579" s="20"/>
      <c r="L579" s="20"/>
    </row>
    <row r="580" spans="1:9" s="441" customFormat="1" ht="45.75" thickBot="1">
      <c r="A580" s="441" t="s">
        <v>43</v>
      </c>
      <c r="B580" s="442" t="s">
        <v>141</v>
      </c>
      <c r="C580" s="457" t="s">
        <v>1085</v>
      </c>
      <c r="D580" s="441" t="s">
        <v>69</v>
      </c>
      <c r="E580" s="441">
        <f>E484+E492+E502+E519+E528+E555+E511</f>
        <v>0</v>
      </c>
      <c r="F580" s="441">
        <f>F484+F492+F502+F519+F528+F555+F511</f>
        <v>0</v>
      </c>
      <c r="G580" s="441">
        <f>G484+G492+G502+G519+G528+G555+G511</f>
        <v>0</v>
      </c>
      <c r="H580" s="441">
        <f>H484+H492+H502+H519+H528+H555+H511</f>
        <v>0</v>
      </c>
      <c r="I580" s="441">
        <f>I484+I492+I502+I519+I528+I555+I511</f>
        <v>0</v>
      </c>
    </row>
    <row r="581" spans="1:11" s="780" customFormat="1" ht="15.75" thickBot="1">
      <c r="A581" s="775" t="s">
        <v>74</v>
      </c>
      <c r="B581" s="776" t="s">
        <v>53</v>
      </c>
      <c r="C581" s="118" t="s">
        <v>75</v>
      </c>
      <c r="D581" s="775" t="s">
        <v>69</v>
      </c>
      <c r="E581" s="777"/>
      <c r="F581" s="777">
        <v>0</v>
      </c>
      <c r="G581" s="777">
        <v>0</v>
      </c>
      <c r="H581" s="441">
        <f>AVERAGEA(E581:G581)</f>
        <v>0</v>
      </c>
      <c r="I581" s="777"/>
      <c r="J581" s="778"/>
      <c r="K581" s="779"/>
    </row>
    <row r="582" spans="1:11" s="780" customFormat="1" ht="15">
      <c r="A582" s="775" t="s">
        <v>77</v>
      </c>
      <c r="B582" s="776" t="s">
        <v>129</v>
      </c>
      <c r="C582" s="118" t="s">
        <v>75</v>
      </c>
      <c r="D582" s="775" t="s">
        <v>69</v>
      </c>
      <c r="E582" s="777">
        <v>0</v>
      </c>
      <c r="F582" s="777">
        <v>0</v>
      </c>
      <c r="G582" s="777">
        <v>0</v>
      </c>
      <c r="H582" s="441">
        <f>AVERAGEA(E582:G582)</f>
        <v>0</v>
      </c>
      <c r="I582" s="777"/>
      <c r="J582" s="778"/>
      <c r="K582" s="779"/>
    </row>
    <row r="583" spans="1:9" s="441" customFormat="1" ht="30">
      <c r="A583" s="441" t="s">
        <v>81</v>
      </c>
      <c r="B583" s="441" t="s">
        <v>1836</v>
      </c>
      <c r="C583" s="457" t="s">
        <v>1086</v>
      </c>
      <c r="D583" s="441" t="s">
        <v>69</v>
      </c>
      <c r="E583" s="441">
        <f>E581+(IF(E582&gt;E476,(E582-E476),(0)))</f>
        <v>0</v>
      </c>
      <c r="F583" s="441">
        <f>F581+(IF(F582&gt;F476,(F582-F476),(0)))</f>
        <v>0</v>
      </c>
      <c r="G583" s="441">
        <f>G581+(IF(G582&gt;G476,(G582-G476),(0)))</f>
        <v>0</v>
      </c>
      <c r="H583" s="441">
        <f>H581+(IF(H582&gt;H476,(H582-H476),(0)))</f>
        <v>0</v>
      </c>
      <c r="I583" s="441">
        <f>I581+(IF(I582&gt;I476,(I582-I476),(0)))</f>
        <v>0</v>
      </c>
    </row>
    <row r="584" spans="1:9" s="441" customFormat="1" ht="15">
      <c r="A584" s="441" t="s">
        <v>115</v>
      </c>
      <c r="B584" s="441" t="s">
        <v>98</v>
      </c>
      <c r="C584" s="441" t="s">
        <v>1087</v>
      </c>
      <c r="D584" s="441" t="s">
        <v>109</v>
      </c>
      <c r="E584" s="441">
        <f>E581*2717/10</f>
        <v>0</v>
      </c>
      <c r="F584" s="441">
        <f>F581*2717/10</f>
        <v>0</v>
      </c>
      <c r="G584" s="441">
        <f>G581*2717/10</f>
        <v>0</v>
      </c>
      <c r="H584" s="441">
        <f>H581*2717/10</f>
        <v>0</v>
      </c>
      <c r="I584" s="441">
        <f>I581*2717/10</f>
        <v>0</v>
      </c>
    </row>
    <row r="585" spans="1:9" s="441" customFormat="1" ht="45">
      <c r="A585" s="441" t="s">
        <v>494</v>
      </c>
      <c r="B585" s="441" t="s">
        <v>535</v>
      </c>
      <c r="C585" s="457" t="s">
        <v>1088</v>
      </c>
      <c r="D585" s="441" t="s">
        <v>69</v>
      </c>
      <c r="E585" s="441">
        <f>IF(E582&gt;(E476),((E580-E581)-(E582-(E476))),(E477+E580-E581))</f>
        <v>0</v>
      </c>
      <c r="F585" s="441">
        <f>IF(F582&gt;(F476),((F580-F581)-(F582-(F476))),(F477+F580-F581))</f>
        <v>0</v>
      </c>
      <c r="G585" s="441">
        <f>IF(G582&gt;(G476),((G580-G581)-(G582-(G476))),(G477+G580-G581))</f>
        <v>0</v>
      </c>
      <c r="H585" s="441">
        <f>IF(H582&gt;(H476),((H580-H581)-(H582-(H476))),(H477+H580-H581))</f>
        <v>0</v>
      </c>
      <c r="I585" s="441">
        <f>IF(I582&gt;(I476),((I580-I581)-(I582-(I476))),(I477+I580-I581))</f>
        <v>0</v>
      </c>
    </row>
    <row r="586" spans="1:12" ht="14.25">
      <c r="A586" s="690"/>
      <c r="B586" s="45"/>
      <c r="C586" s="45"/>
      <c r="D586" s="270"/>
      <c r="E586" s="270"/>
      <c r="F586" s="270"/>
      <c r="G586" s="270"/>
      <c r="H586" s="737"/>
      <c r="I586" s="270"/>
      <c r="J586" s="45"/>
      <c r="K586" s="20"/>
      <c r="L586" s="20"/>
    </row>
    <row r="587" spans="1:12" ht="15">
      <c r="A587" s="454" t="s">
        <v>29</v>
      </c>
      <c r="B587" s="455" t="s">
        <v>9</v>
      </c>
      <c r="C587" s="455"/>
      <c r="D587" s="455"/>
      <c r="E587" s="455"/>
      <c r="F587" s="455"/>
      <c r="G587" s="455"/>
      <c r="H587" s="482"/>
      <c r="I587" s="455"/>
      <c r="J587" s="455"/>
      <c r="K587" s="20"/>
      <c r="L587" s="20"/>
    </row>
    <row r="588" spans="1:12" ht="15">
      <c r="A588" s="481" t="s">
        <v>495</v>
      </c>
      <c r="B588" s="482" t="s">
        <v>629</v>
      </c>
      <c r="C588" s="482"/>
      <c r="D588" s="482"/>
      <c r="E588" s="455"/>
      <c r="F588" s="455"/>
      <c r="G588" s="455"/>
      <c r="H588" s="482"/>
      <c r="I588" s="455"/>
      <c r="J588" s="455"/>
      <c r="K588" s="20"/>
      <c r="L588" s="20"/>
    </row>
    <row r="589" spans="1:12" ht="15">
      <c r="A589" s="483" t="s">
        <v>35</v>
      </c>
      <c r="B589" s="484" t="s">
        <v>478</v>
      </c>
      <c r="C589" s="485" t="s">
        <v>479</v>
      </c>
      <c r="D589" s="230" t="s">
        <v>480</v>
      </c>
      <c r="E589" s="193"/>
      <c r="F589" s="193"/>
      <c r="G589" s="193"/>
      <c r="H589" s="190">
        <f>_xlfn.IFERROR(_xlfn.AVERAGEIF(E589:G589,"&gt;0",E589:G589),0)</f>
        <v>0</v>
      </c>
      <c r="I589" s="193"/>
      <c r="J589" s="45"/>
      <c r="K589" s="20"/>
      <c r="L589" s="20"/>
    </row>
    <row r="590" spans="1:12" ht="15">
      <c r="A590" s="483" t="s">
        <v>36</v>
      </c>
      <c r="B590" s="484" t="s">
        <v>481</v>
      </c>
      <c r="C590" s="189" t="s">
        <v>482</v>
      </c>
      <c r="D590" s="230" t="s">
        <v>145</v>
      </c>
      <c r="E590" s="193"/>
      <c r="F590" s="193"/>
      <c r="G590" s="193"/>
      <c r="H590" s="190">
        <f>_xlfn.IFERROR(_xlfn.AVERAGEIF(E590:G590,"&gt;0",E590:G590),0)</f>
        <v>0</v>
      </c>
      <c r="I590" s="193"/>
      <c r="J590" s="45"/>
      <c r="K590" s="20"/>
      <c r="L590" s="20"/>
    </row>
    <row r="591" spans="1:12" ht="15">
      <c r="A591" s="483" t="s">
        <v>37</v>
      </c>
      <c r="B591" s="484" t="s">
        <v>192</v>
      </c>
      <c r="C591" s="189" t="s">
        <v>482</v>
      </c>
      <c r="D591" s="230" t="s">
        <v>145</v>
      </c>
      <c r="E591" s="193"/>
      <c r="F591" s="193"/>
      <c r="G591" s="193"/>
      <c r="H591" s="190">
        <f>_xlfn.IFERROR(_xlfn.AVERAGEIF(E591:G591,"&gt;0",E591:G591),0)</f>
        <v>0</v>
      </c>
      <c r="I591" s="193"/>
      <c r="J591" s="45"/>
      <c r="K591" s="20"/>
      <c r="L591" s="20"/>
    </row>
    <row r="592" spans="1:12" ht="15">
      <c r="A592" s="483" t="s">
        <v>38</v>
      </c>
      <c r="B592" s="484" t="s">
        <v>21</v>
      </c>
      <c r="C592" s="189" t="s">
        <v>75</v>
      </c>
      <c r="D592" s="230" t="s">
        <v>57</v>
      </c>
      <c r="E592" s="126"/>
      <c r="F592" s="126">
        <v>0</v>
      </c>
      <c r="G592" s="126"/>
      <c r="H592" s="190">
        <f>AVERAGEA(E592:G592)</f>
        <v>0</v>
      </c>
      <c r="I592" s="126"/>
      <c r="J592" s="45"/>
      <c r="K592" s="20"/>
      <c r="L592" s="20"/>
    </row>
    <row r="593" spans="1:12" ht="15">
      <c r="A593" s="483" t="s">
        <v>39</v>
      </c>
      <c r="B593" s="484" t="s">
        <v>483</v>
      </c>
      <c r="C593" s="189" t="s">
        <v>484</v>
      </c>
      <c r="D593" s="230" t="s">
        <v>3</v>
      </c>
      <c r="E593" s="193"/>
      <c r="F593" s="193"/>
      <c r="G593" s="193"/>
      <c r="H593" s="190">
        <f>_xlfn.IFERROR(_xlfn.AVERAGEIF(E593:G593,"&gt;0",E593:G593),0)</f>
        <v>0</v>
      </c>
      <c r="I593" s="193"/>
      <c r="J593" s="45"/>
      <c r="K593" s="20"/>
      <c r="L593" s="20"/>
    </row>
    <row r="594" spans="1:12" ht="15">
      <c r="A594" s="230" t="s">
        <v>40</v>
      </c>
      <c r="B594" s="484" t="s">
        <v>134</v>
      </c>
      <c r="C594" s="189" t="s">
        <v>75</v>
      </c>
      <c r="D594" s="230" t="s">
        <v>57</v>
      </c>
      <c r="E594" s="126"/>
      <c r="F594" s="126">
        <v>0</v>
      </c>
      <c r="G594" s="126">
        <v>0</v>
      </c>
      <c r="H594" s="190">
        <f>AVERAGEA(E594:G594)</f>
        <v>0</v>
      </c>
      <c r="I594" s="126">
        <v>0</v>
      </c>
      <c r="J594" s="45"/>
      <c r="K594" s="20"/>
      <c r="L594" s="20"/>
    </row>
    <row r="595" spans="1:12" ht="15">
      <c r="A595" s="230" t="s">
        <v>41</v>
      </c>
      <c r="B595" s="484" t="s">
        <v>962</v>
      </c>
      <c r="C595" s="189" t="s">
        <v>75</v>
      </c>
      <c r="D595" s="230" t="s">
        <v>57</v>
      </c>
      <c r="E595" s="126"/>
      <c r="F595" s="126">
        <v>0</v>
      </c>
      <c r="G595" s="126">
        <v>0</v>
      </c>
      <c r="H595" s="190">
        <f>AVERAGEA(E595:G595)</f>
        <v>0</v>
      </c>
      <c r="I595" s="126"/>
      <c r="J595" s="45"/>
      <c r="K595" s="20"/>
      <c r="L595" s="20"/>
    </row>
    <row r="596" spans="1:12" ht="15">
      <c r="A596" s="230" t="s">
        <v>42</v>
      </c>
      <c r="B596" s="484" t="s">
        <v>537</v>
      </c>
      <c r="C596" s="189" t="s">
        <v>75</v>
      </c>
      <c r="D596" s="230" t="s">
        <v>57</v>
      </c>
      <c r="E596" s="126"/>
      <c r="F596" s="126">
        <v>0</v>
      </c>
      <c r="G596" s="126">
        <v>0</v>
      </c>
      <c r="H596" s="190">
        <f>AVERAGEA(E596:G596)</f>
        <v>0</v>
      </c>
      <c r="I596" s="126">
        <v>0</v>
      </c>
      <c r="J596" s="45"/>
      <c r="K596" s="20"/>
      <c r="L596" s="20"/>
    </row>
    <row r="597" spans="1:12" ht="15">
      <c r="A597" s="230" t="s">
        <v>70</v>
      </c>
      <c r="B597" s="484" t="s">
        <v>130</v>
      </c>
      <c r="C597" s="189" t="s">
        <v>75</v>
      </c>
      <c r="D597" s="230" t="s">
        <v>57</v>
      </c>
      <c r="E597" s="126"/>
      <c r="F597" s="126">
        <v>0</v>
      </c>
      <c r="G597" s="126"/>
      <c r="H597" s="190">
        <f>AVERAGEA(E597:G597)</f>
        <v>0</v>
      </c>
      <c r="I597" s="126"/>
      <c r="J597" s="45"/>
      <c r="K597" s="20"/>
      <c r="L597" s="20"/>
    </row>
    <row r="598" spans="1:9" s="441" customFormat="1" ht="15">
      <c r="A598" s="441" t="s">
        <v>71</v>
      </c>
      <c r="B598" s="441" t="s">
        <v>54</v>
      </c>
      <c r="C598" s="441" t="s">
        <v>1089</v>
      </c>
      <c r="D598" s="441" t="s">
        <v>57</v>
      </c>
      <c r="E598" s="441">
        <f>E594+E596+E597</f>
        <v>0</v>
      </c>
      <c r="F598" s="441">
        <f>F594+F596+F597</f>
        <v>0</v>
      </c>
      <c r="G598" s="441">
        <f>G594+G596+G597</f>
        <v>0</v>
      </c>
      <c r="H598" s="441">
        <f>H594+H596+H597</f>
        <v>0</v>
      </c>
      <c r="I598" s="441">
        <f>I594+I596+I597</f>
        <v>0</v>
      </c>
    </row>
    <row r="599" spans="1:9" s="441" customFormat="1" ht="15">
      <c r="A599" s="441" t="s">
        <v>72</v>
      </c>
      <c r="B599" s="441" t="s">
        <v>144</v>
      </c>
      <c r="C599" s="441" t="s">
        <v>1090</v>
      </c>
      <c r="D599" s="441" t="s">
        <v>109</v>
      </c>
      <c r="E599" s="441">
        <f>E590*E594/1000</f>
        <v>0</v>
      </c>
      <c r="F599" s="441">
        <f>F590*F594/1000</f>
        <v>0</v>
      </c>
      <c r="G599" s="441">
        <f>G590*G594/1000</f>
        <v>0</v>
      </c>
      <c r="H599" s="441">
        <f>H590*H594/1000</f>
        <v>0</v>
      </c>
      <c r="I599" s="441">
        <f>I590*I594/1000</f>
        <v>0</v>
      </c>
    </row>
    <row r="600" spans="1:9" s="441" customFormat="1" ht="15">
      <c r="A600" s="441" t="s">
        <v>320</v>
      </c>
      <c r="B600" s="441" t="s">
        <v>963</v>
      </c>
      <c r="C600" s="441" t="s">
        <v>1091</v>
      </c>
      <c r="D600" s="441" t="s">
        <v>109</v>
      </c>
      <c r="E600" s="441">
        <f>E590*E595/1000</f>
        <v>0</v>
      </c>
      <c r="F600" s="441">
        <f>F590*F595/1000</f>
        <v>0</v>
      </c>
      <c r="G600" s="441">
        <f>G590*G595/1000</f>
        <v>0</v>
      </c>
      <c r="H600" s="441">
        <f>H590*H595/1000</f>
        <v>0</v>
      </c>
      <c r="I600" s="441">
        <f>I590*I595/1000</f>
        <v>0</v>
      </c>
    </row>
    <row r="601" spans="1:9" s="441" customFormat="1" ht="15">
      <c r="A601" s="441" t="s">
        <v>322</v>
      </c>
      <c r="B601" s="441" t="s">
        <v>536</v>
      </c>
      <c r="C601" s="441" t="s">
        <v>1092</v>
      </c>
      <c r="D601" s="441" t="s">
        <v>109</v>
      </c>
      <c r="E601" s="441">
        <f aca="true" t="shared" si="24" ref="E601:I602">E590*E596/1000</f>
        <v>0</v>
      </c>
      <c r="F601" s="441">
        <f t="shared" si="24"/>
        <v>0</v>
      </c>
      <c r="G601" s="441">
        <f t="shared" si="24"/>
        <v>0</v>
      </c>
      <c r="H601" s="441">
        <f t="shared" si="24"/>
        <v>0</v>
      </c>
      <c r="I601" s="441">
        <f t="shared" si="24"/>
        <v>0</v>
      </c>
    </row>
    <row r="602" spans="1:9" s="441" customFormat="1" ht="15">
      <c r="A602" s="441" t="s">
        <v>324</v>
      </c>
      <c r="B602" s="441" t="s">
        <v>131</v>
      </c>
      <c r="C602" s="441" t="s">
        <v>1093</v>
      </c>
      <c r="D602" s="441" t="s">
        <v>109</v>
      </c>
      <c r="E602" s="441">
        <f t="shared" si="24"/>
        <v>0</v>
      </c>
      <c r="F602" s="441">
        <f t="shared" si="24"/>
        <v>0</v>
      </c>
      <c r="G602" s="441">
        <f t="shared" si="24"/>
        <v>0</v>
      </c>
      <c r="H602" s="441">
        <f t="shared" si="24"/>
        <v>0</v>
      </c>
      <c r="I602" s="441">
        <f t="shared" si="24"/>
        <v>0</v>
      </c>
    </row>
    <row r="603" spans="1:12" ht="14.25">
      <c r="A603" s="690"/>
      <c r="B603" s="759"/>
      <c r="C603" s="759"/>
      <c r="D603" s="270"/>
      <c r="E603" s="270"/>
      <c r="F603" s="270"/>
      <c r="G603" s="270"/>
      <c r="H603" s="737"/>
      <c r="I603" s="270"/>
      <c r="J603" s="45"/>
      <c r="K603" s="20"/>
      <c r="L603" s="20"/>
    </row>
    <row r="604" spans="1:12" ht="15">
      <c r="A604" s="481" t="s">
        <v>441</v>
      </c>
      <c r="B604" s="482" t="s">
        <v>630</v>
      </c>
      <c r="C604" s="482"/>
      <c r="D604" s="482"/>
      <c r="E604" s="455"/>
      <c r="F604" s="455"/>
      <c r="G604" s="455"/>
      <c r="H604" s="482"/>
      <c r="I604" s="455"/>
      <c r="J604" s="455"/>
      <c r="K604" s="20"/>
      <c r="L604" s="20"/>
    </row>
    <row r="605" spans="1:12" ht="15">
      <c r="A605" s="483" t="s">
        <v>35</v>
      </c>
      <c r="B605" s="484" t="s">
        <v>478</v>
      </c>
      <c r="C605" s="485" t="s">
        <v>479</v>
      </c>
      <c r="D605" s="230" t="s">
        <v>480</v>
      </c>
      <c r="E605" s="193"/>
      <c r="F605" s="193"/>
      <c r="G605" s="193"/>
      <c r="H605" s="190">
        <f>_xlfn.IFERROR(_xlfn.AVERAGEIF(E605:G605,"&gt;0",E605:G605),0)</f>
        <v>0</v>
      </c>
      <c r="I605" s="193"/>
      <c r="J605" s="45"/>
      <c r="K605" s="20"/>
      <c r="L605" s="20"/>
    </row>
    <row r="606" spans="1:12" ht="15">
      <c r="A606" s="483" t="s">
        <v>36</v>
      </c>
      <c r="B606" s="484" t="s">
        <v>481</v>
      </c>
      <c r="C606" s="189" t="s">
        <v>482</v>
      </c>
      <c r="D606" s="230" t="s">
        <v>145</v>
      </c>
      <c r="E606" s="193"/>
      <c r="F606" s="193"/>
      <c r="G606" s="193"/>
      <c r="H606" s="190">
        <f>_xlfn.IFERROR(_xlfn.AVERAGEIF(E606:G606,"&gt;0",E606:G606),0)</f>
        <v>0</v>
      </c>
      <c r="I606" s="193"/>
      <c r="J606" s="45"/>
      <c r="K606" s="20"/>
      <c r="L606" s="20"/>
    </row>
    <row r="607" spans="1:12" ht="15">
      <c r="A607" s="483" t="s">
        <v>37</v>
      </c>
      <c r="B607" s="484" t="s">
        <v>192</v>
      </c>
      <c r="C607" s="189" t="s">
        <v>482</v>
      </c>
      <c r="D607" s="230" t="s">
        <v>145</v>
      </c>
      <c r="E607" s="193"/>
      <c r="F607" s="193"/>
      <c r="G607" s="193"/>
      <c r="H607" s="190">
        <f>_xlfn.IFERROR(_xlfn.AVERAGEIF(E607:G607,"&gt;0",E607:G607),0)</f>
        <v>0</v>
      </c>
      <c r="I607" s="193"/>
      <c r="J607" s="45"/>
      <c r="K607" s="20"/>
      <c r="L607" s="20"/>
    </row>
    <row r="608" spans="1:12" ht="15">
      <c r="A608" s="483" t="s">
        <v>38</v>
      </c>
      <c r="B608" s="484" t="s">
        <v>21</v>
      </c>
      <c r="C608" s="189" t="s">
        <v>75</v>
      </c>
      <c r="D608" s="230" t="s">
        <v>57</v>
      </c>
      <c r="E608" s="126"/>
      <c r="F608" s="126">
        <v>0</v>
      </c>
      <c r="G608" s="126">
        <v>0</v>
      </c>
      <c r="H608" s="190">
        <f>AVERAGEA(E608:G608)</f>
        <v>0</v>
      </c>
      <c r="I608" s="126">
        <v>0</v>
      </c>
      <c r="J608" s="45"/>
      <c r="K608" s="20"/>
      <c r="L608" s="20"/>
    </row>
    <row r="609" spans="1:12" ht="15">
      <c r="A609" s="483" t="s">
        <v>39</v>
      </c>
      <c r="B609" s="484" t="s">
        <v>483</v>
      </c>
      <c r="C609" s="189" t="s">
        <v>484</v>
      </c>
      <c r="D609" s="230" t="s">
        <v>3</v>
      </c>
      <c r="E609" s="193"/>
      <c r="F609" s="193"/>
      <c r="G609" s="193"/>
      <c r="H609" s="190">
        <f>_xlfn.IFERROR(_xlfn.AVERAGEIF(E609:G609,"&gt;0",E609:G609),0)</f>
        <v>0</v>
      </c>
      <c r="I609" s="193"/>
      <c r="J609" s="45"/>
      <c r="K609" s="20"/>
      <c r="L609" s="20"/>
    </row>
    <row r="610" spans="1:12" ht="15">
      <c r="A610" s="230" t="s">
        <v>40</v>
      </c>
      <c r="B610" s="484" t="s">
        <v>134</v>
      </c>
      <c r="C610" s="189" t="s">
        <v>75</v>
      </c>
      <c r="D610" s="230" t="s">
        <v>57</v>
      </c>
      <c r="E610" s="126"/>
      <c r="F610" s="126">
        <v>0</v>
      </c>
      <c r="G610" s="126">
        <v>0</v>
      </c>
      <c r="H610" s="190">
        <f>AVERAGEA(E610:G610)</f>
        <v>0</v>
      </c>
      <c r="I610" s="126">
        <v>0</v>
      </c>
      <c r="J610" s="45"/>
      <c r="K610" s="20"/>
      <c r="L610" s="20"/>
    </row>
    <row r="611" spans="1:12" ht="15">
      <c r="A611" s="230" t="s">
        <v>41</v>
      </c>
      <c r="B611" s="484" t="s">
        <v>962</v>
      </c>
      <c r="C611" s="189" t="s">
        <v>75</v>
      </c>
      <c r="D611" s="230" t="s">
        <v>57</v>
      </c>
      <c r="E611" s="126"/>
      <c r="F611" s="126">
        <v>0</v>
      </c>
      <c r="G611" s="126">
        <v>0</v>
      </c>
      <c r="H611" s="190">
        <f>AVERAGEA(E611:G611)</f>
        <v>0</v>
      </c>
      <c r="I611" s="126"/>
      <c r="J611" s="45"/>
      <c r="K611" s="20"/>
      <c r="L611" s="20"/>
    </row>
    <row r="612" spans="1:12" ht="15">
      <c r="A612" s="230" t="s">
        <v>42</v>
      </c>
      <c r="B612" s="484" t="s">
        <v>537</v>
      </c>
      <c r="C612" s="189" t="s">
        <v>75</v>
      </c>
      <c r="D612" s="230" t="s">
        <v>57</v>
      </c>
      <c r="E612" s="126"/>
      <c r="F612" s="126">
        <v>0</v>
      </c>
      <c r="G612" s="126">
        <v>0</v>
      </c>
      <c r="H612" s="190">
        <f>AVERAGEA(E612:G612)</f>
        <v>0</v>
      </c>
      <c r="I612" s="126">
        <v>0</v>
      </c>
      <c r="J612" s="45"/>
      <c r="K612" s="20"/>
      <c r="L612" s="20"/>
    </row>
    <row r="613" spans="1:12" ht="15">
      <c r="A613" s="230" t="s">
        <v>70</v>
      </c>
      <c r="B613" s="484" t="s">
        <v>130</v>
      </c>
      <c r="C613" s="189" t="s">
        <v>75</v>
      </c>
      <c r="D613" s="230" t="s">
        <v>57</v>
      </c>
      <c r="E613" s="126"/>
      <c r="F613" s="126">
        <v>0</v>
      </c>
      <c r="G613" s="126">
        <v>0</v>
      </c>
      <c r="H613" s="190">
        <f>AVERAGEA(E613:G613)</f>
        <v>0</v>
      </c>
      <c r="I613" s="126">
        <v>0</v>
      </c>
      <c r="J613" s="45"/>
      <c r="K613" s="20"/>
      <c r="L613" s="20"/>
    </row>
    <row r="614" spans="1:9" s="441" customFormat="1" ht="15">
      <c r="A614" s="441" t="s">
        <v>71</v>
      </c>
      <c r="B614" s="441" t="s">
        <v>54</v>
      </c>
      <c r="C614" s="441" t="s">
        <v>1094</v>
      </c>
      <c r="D614" s="441" t="s">
        <v>57</v>
      </c>
      <c r="E614" s="441">
        <f>E610+E613+E611+E612</f>
        <v>0</v>
      </c>
      <c r="F614" s="441">
        <f>F610+F613+F611+F612</f>
        <v>0</v>
      </c>
      <c r="G614" s="441">
        <f>G610+G613+G611+G612</f>
        <v>0</v>
      </c>
      <c r="H614" s="441">
        <f>H610+H613+H611+H612</f>
        <v>0</v>
      </c>
      <c r="I614" s="441">
        <f>I610+I613+I611+I612</f>
        <v>0</v>
      </c>
    </row>
    <row r="615" spans="1:9" s="441" customFormat="1" ht="15">
      <c r="A615" s="441" t="s">
        <v>72</v>
      </c>
      <c r="B615" s="441" t="s">
        <v>144</v>
      </c>
      <c r="C615" s="441" t="s">
        <v>1095</v>
      </c>
      <c r="D615" s="441" t="s">
        <v>109</v>
      </c>
      <c r="E615" s="441">
        <f>E606*E610/1000</f>
        <v>0</v>
      </c>
      <c r="F615" s="441">
        <f>F606*F610/1000</f>
        <v>0</v>
      </c>
      <c r="G615" s="441">
        <f>G606*G610/1000</f>
        <v>0</v>
      </c>
      <c r="H615" s="441">
        <f>H606*H610/1000</f>
        <v>0</v>
      </c>
      <c r="I615" s="441">
        <f>I606*I610/1000</f>
        <v>0</v>
      </c>
    </row>
    <row r="616" spans="1:9" s="441" customFormat="1" ht="15">
      <c r="A616" s="441" t="s">
        <v>320</v>
      </c>
      <c r="B616" s="441" t="s">
        <v>963</v>
      </c>
      <c r="C616" s="441" t="s">
        <v>1096</v>
      </c>
      <c r="D616" s="441" t="s">
        <v>109</v>
      </c>
      <c r="E616" s="441">
        <f>E606*E611/1000</f>
        <v>0</v>
      </c>
      <c r="F616" s="441">
        <f>F606*F611/1000</f>
        <v>0</v>
      </c>
      <c r="G616" s="441">
        <f>G606*G611/1000</f>
        <v>0</v>
      </c>
      <c r="H616" s="441">
        <f>H606*H611/1000</f>
        <v>0</v>
      </c>
      <c r="I616" s="441">
        <f>I606*I611/1000</f>
        <v>0</v>
      </c>
    </row>
    <row r="617" spans="1:9" s="441" customFormat="1" ht="15">
      <c r="A617" s="441" t="s">
        <v>322</v>
      </c>
      <c r="B617" s="441" t="s">
        <v>536</v>
      </c>
      <c r="C617" s="441" t="s">
        <v>1097</v>
      </c>
      <c r="D617" s="441" t="s">
        <v>109</v>
      </c>
      <c r="E617" s="441">
        <f aca="true" t="shared" si="25" ref="E617:I618">E606*E612/1000</f>
        <v>0</v>
      </c>
      <c r="F617" s="441">
        <f t="shared" si="25"/>
        <v>0</v>
      </c>
      <c r="G617" s="441">
        <f t="shared" si="25"/>
        <v>0</v>
      </c>
      <c r="H617" s="441">
        <f t="shared" si="25"/>
        <v>0</v>
      </c>
      <c r="I617" s="441">
        <f t="shared" si="25"/>
        <v>0</v>
      </c>
    </row>
    <row r="618" spans="1:9" s="441" customFormat="1" ht="15">
      <c r="A618" s="441" t="s">
        <v>324</v>
      </c>
      <c r="B618" s="441" t="s">
        <v>131</v>
      </c>
      <c r="C618" s="441" t="s">
        <v>1098</v>
      </c>
      <c r="D618" s="441" t="s">
        <v>109</v>
      </c>
      <c r="E618" s="441">
        <f t="shared" si="25"/>
        <v>0</v>
      </c>
      <c r="F618" s="441">
        <f t="shared" si="25"/>
        <v>0</v>
      </c>
      <c r="G618" s="441">
        <f t="shared" si="25"/>
        <v>0</v>
      </c>
      <c r="H618" s="441">
        <f t="shared" si="25"/>
        <v>0</v>
      </c>
      <c r="I618" s="441">
        <f t="shared" si="25"/>
        <v>0</v>
      </c>
    </row>
    <row r="619" spans="1:12" ht="14.25">
      <c r="A619" s="690"/>
      <c r="B619" s="45"/>
      <c r="C619" s="45"/>
      <c r="D619" s="270"/>
      <c r="E619" s="270"/>
      <c r="F619" s="270"/>
      <c r="G619" s="270"/>
      <c r="H619" s="737"/>
      <c r="I619" s="270"/>
      <c r="J619" s="45"/>
      <c r="K619" s="20"/>
      <c r="L619" s="20"/>
    </row>
    <row r="620" spans="1:12" ht="15">
      <c r="A620" s="481" t="s">
        <v>442</v>
      </c>
      <c r="B620" s="487" t="s">
        <v>1263</v>
      </c>
      <c r="C620" s="482"/>
      <c r="D620" s="482"/>
      <c r="E620" s="455"/>
      <c r="F620" s="455"/>
      <c r="G620" s="455"/>
      <c r="H620" s="482"/>
      <c r="I620" s="455"/>
      <c r="J620" s="455"/>
      <c r="K620" s="20"/>
      <c r="L620" s="20"/>
    </row>
    <row r="621" spans="1:12" ht="15">
      <c r="A621" s="483" t="s">
        <v>35</v>
      </c>
      <c r="B621" s="484" t="s">
        <v>478</v>
      </c>
      <c r="C621" s="485" t="s">
        <v>479</v>
      </c>
      <c r="D621" s="230" t="s">
        <v>480</v>
      </c>
      <c r="E621" s="193"/>
      <c r="F621" s="193"/>
      <c r="G621" s="193"/>
      <c r="H621" s="190">
        <f>_xlfn.IFERROR(_xlfn.AVERAGEIF(E621:G621,"&gt;0",E621:G621),0)</f>
        <v>0</v>
      </c>
      <c r="I621" s="193"/>
      <c r="J621" s="45"/>
      <c r="K621" s="20"/>
      <c r="L621" s="20"/>
    </row>
    <row r="622" spans="1:12" ht="15">
      <c r="A622" s="483" t="s">
        <v>36</v>
      </c>
      <c r="B622" s="484" t="s">
        <v>192</v>
      </c>
      <c r="C622" s="189" t="s">
        <v>482</v>
      </c>
      <c r="D622" s="230" t="s">
        <v>145</v>
      </c>
      <c r="E622" s="193"/>
      <c r="F622" s="193"/>
      <c r="G622" s="193"/>
      <c r="H622" s="190">
        <f>_xlfn.IFERROR(_xlfn.AVERAGEIF(E622:G622,"&gt;0",E622:G622),0)</f>
        <v>0</v>
      </c>
      <c r="I622" s="193"/>
      <c r="J622" s="45"/>
      <c r="K622" s="20"/>
      <c r="L622" s="20"/>
    </row>
    <row r="623" spans="1:12" ht="15">
      <c r="A623" s="483" t="s">
        <v>37</v>
      </c>
      <c r="B623" s="484" t="s">
        <v>21</v>
      </c>
      <c r="C623" s="189" t="s">
        <v>75</v>
      </c>
      <c r="D623" s="230" t="s">
        <v>57</v>
      </c>
      <c r="E623" s="126">
        <v>0</v>
      </c>
      <c r="F623" s="126">
        <v>0</v>
      </c>
      <c r="G623" s="126">
        <v>0</v>
      </c>
      <c r="H623" s="190">
        <f>AVERAGEA(E623:G623)</f>
        <v>0</v>
      </c>
      <c r="I623" s="126">
        <v>0</v>
      </c>
      <c r="J623" s="45"/>
      <c r="K623" s="20"/>
      <c r="L623" s="20"/>
    </row>
    <row r="624" spans="1:12" ht="15">
      <c r="A624" s="483" t="s">
        <v>38</v>
      </c>
      <c r="B624" s="484" t="s">
        <v>483</v>
      </c>
      <c r="C624" s="189" t="s">
        <v>484</v>
      </c>
      <c r="D624" s="230" t="s">
        <v>3</v>
      </c>
      <c r="E624" s="193"/>
      <c r="F624" s="193"/>
      <c r="G624" s="193"/>
      <c r="H624" s="190">
        <f>_xlfn.IFERROR(_xlfn.AVERAGEIF(E624:G624,"&gt;0",E624:G624),0)</f>
        <v>0</v>
      </c>
      <c r="I624" s="193"/>
      <c r="J624" s="45"/>
      <c r="K624" s="20"/>
      <c r="L624" s="20"/>
    </row>
    <row r="625" spans="1:12" ht="15">
      <c r="A625" s="483" t="s">
        <v>39</v>
      </c>
      <c r="B625" s="484" t="s">
        <v>130</v>
      </c>
      <c r="C625" s="189" t="s">
        <v>75</v>
      </c>
      <c r="D625" s="230" t="s">
        <v>57</v>
      </c>
      <c r="E625" s="126">
        <v>0</v>
      </c>
      <c r="F625" s="126">
        <v>0</v>
      </c>
      <c r="G625" s="126">
        <v>0</v>
      </c>
      <c r="H625" s="190">
        <f>AVERAGEA(E625:G625)</f>
        <v>0</v>
      </c>
      <c r="I625" s="126">
        <v>0</v>
      </c>
      <c r="J625" s="45"/>
      <c r="K625" s="20"/>
      <c r="L625" s="20"/>
    </row>
    <row r="626" spans="1:9" s="441" customFormat="1" ht="15">
      <c r="A626" s="441" t="s">
        <v>40</v>
      </c>
      <c r="B626" s="441" t="s">
        <v>54</v>
      </c>
      <c r="C626" s="441" t="s">
        <v>1100</v>
      </c>
      <c r="D626" s="441" t="s">
        <v>57</v>
      </c>
      <c r="E626" s="441">
        <f>E625</f>
        <v>0</v>
      </c>
      <c r="F626" s="441">
        <f>F625</f>
        <v>0</v>
      </c>
      <c r="G626" s="441">
        <f>G625</f>
        <v>0</v>
      </c>
      <c r="H626" s="441">
        <f>H625</f>
        <v>0</v>
      </c>
      <c r="I626" s="441">
        <f>I625</f>
        <v>0</v>
      </c>
    </row>
    <row r="627" spans="1:9" s="458" customFormat="1" ht="15">
      <c r="A627" s="458" t="s">
        <v>41</v>
      </c>
      <c r="B627" s="458" t="s">
        <v>131</v>
      </c>
      <c r="C627" s="458" t="s">
        <v>1099</v>
      </c>
      <c r="D627" s="458" t="s">
        <v>109</v>
      </c>
      <c r="E627" s="458">
        <f>E622*E625/1000</f>
        <v>0</v>
      </c>
      <c r="F627" s="458">
        <f>F622*F625/1000</f>
        <v>0</v>
      </c>
      <c r="G627" s="458">
        <f>G622*G625/1000</f>
        <v>0</v>
      </c>
      <c r="H627" s="458">
        <f>H622*H625/1000</f>
        <v>0</v>
      </c>
      <c r="I627" s="458">
        <f>I622*I625/1000</f>
        <v>0</v>
      </c>
    </row>
    <row r="628" spans="8:10" s="781" customFormat="1" ht="14.25">
      <c r="H628" s="831"/>
      <c r="J628" s="782"/>
    </row>
    <row r="629" spans="1:12" ht="30" customHeight="1">
      <c r="A629" s="481" t="s">
        <v>628</v>
      </c>
      <c r="B629" s="487" t="s">
        <v>1264</v>
      </c>
      <c r="C629" s="488"/>
      <c r="D629" s="482"/>
      <c r="E629" s="455"/>
      <c r="F629" s="455"/>
      <c r="G629" s="455"/>
      <c r="H629" s="482"/>
      <c r="I629" s="455"/>
      <c r="J629" s="455"/>
      <c r="K629" s="20"/>
      <c r="L629" s="20"/>
    </row>
    <row r="630" spans="1:12" ht="15">
      <c r="A630" s="483" t="s">
        <v>35</v>
      </c>
      <c r="B630" s="484" t="s">
        <v>478</v>
      </c>
      <c r="C630" s="485" t="s">
        <v>479</v>
      </c>
      <c r="D630" s="230" t="s">
        <v>480</v>
      </c>
      <c r="E630" s="193"/>
      <c r="F630" s="193"/>
      <c r="G630" s="193"/>
      <c r="H630" s="190">
        <f>_xlfn.IFERROR(_xlfn.AVERAGEIF(E630:G630,"&gt;0",E630:G630),0)</f>
        <v>0</v>
      </c>
      <c r="I630" s="193"/>
      <c r="J630" s="45"/>
      <c r="K630" s="20"/>
      <c r="L630" s="20"/>
    </row>
    <row r="631" spans="1:12" ht="15">
      <c r="A631" s="483" t="s">
        <v>36</v>
      </c>
      <c r="B631" s="484" t="s">
        <v>192</v>
      </c>
      <c r="C631" s="189" t="s">
        <v>482</v>
      </c>
      <c r="D631" s="230" t="s">
        <v>145</v>
      </c>
      <c r="E631" s="193"/>
      <c r="F631" s="193"/>
      <c r="G631" s="193"/>
      <c r="H631" s="190">
        <f>_xlfn.IFERROR(_xlfn.AVERAGEIF(E631:G631,"&gt;0",E631:G631),0)</f>
        <v>0</v>
      </c>
      <c r="I631" s="193"/>
      <c r="J631" s="45"/>
      <c r="K631" s="20"/>
      <c r="L631" s="20"/>
    </row>
    <row r="632" spans="1:12" ht="15">
      <c r="A632" s="483" t="s">
        <v>37</v>
      </c>
      <c r="B632" s="484" t="s">
        <v>21</v>
      </c>
      <c r="C632" s="189" t="s">
        <v>75</v>
      </c>
      <c r="D632" s="230" t="s">
        <v>57</v>
      </c>
      <c r="E632" s="126">
        <v>0</v>
      </c>
      <c r="F632" s="126">
        <v>0</v>
      </c>
      <c r="G632" s="126">
        <v>0</v>
      </c>
      <c r="H632" s="190">
        <f>AVERAGEA(E632:G632)</f>
        <v>0</v>
      </c>
      <c r="I632" s="126">
        <v>0</v>
      </c>
      <c r="J632" s="45"/>
      <c r="K632" s="20"/>
      <c r="L632" s="20"/>
    </row>
    <row r="633" spans="1:12" ht="15">
      <c r="A633" s="483" t="s">
        <v>38</v>
      </c>
      <c r="B633" s="484" t="s">
        <v>483</v>
      </c>
      <c r="C633" s="189" t="s">
        <v>484</v>
      </c>
      <c r="D633" s="230" t="s">
        <v>3</v>
      </c>
      <c r="E633" s="193"/>
      <c r="F633" s="193"/>
      <c r="G633" s="193"/>
      <c r="H633" s="190">
        <f>_xlfn.IFERROR(_xlfn.AVERAGEIF(E633:G633,"&gt;0",E633:G633),0)</f>
        <v>0</v>
      </c>
      <c r="I633" s="193"/>
      <c r="J633" s="45"/>
      <c r="K633" s="20"/>
      <c r="L633" s="20"/>
    </row>
    <row r="634" spans="1:12" ht="15">
      <c r="A634" s="483" t="s">
        <v>39</v>
      </c>
      <c r="B634" s="484" t="s">
        <v>130</v>
      </c>
      <c r="C634" s="189" t="s">
        <v>75</v>
      </c>
      <c r="D634" s="230" t="s">
        <v>57</v>
      </c>
      <c r="E634" s="126">
        <v>0</v>
      </c>
      <c r="F634" s="126">
        <v>0</v>
      </c>
      <c r="G634" s="126">
        <v>0</v>
      </c>
      <c r="H634" s="190">
        <f>AVERAGEA(E634:G634)</f>
        <v>0</v>
      </c>
      <c r="I634" s="126">
        <v>0</v>
      </c>
      <c r="J634" s="45"/>
      <c r="K634" s="20"/>
      <c r="L634" s="20"/>
    </row>
    <row r="635" spans="1:9" s="441" customFormat="1" ht="15">
      <c r="A635" s="441" t="s">
        <v>40</v>
      </c>
      <c r="B635" s="441" t="s">
        <v>54</v>
      </c>
      <c r="C635" s="441" t="s">
        <v>1101</v>
      </c>
      <c r="D635" s="441" t="s">
        <v>57</v>
      </c>
      <c r="E635" s="441">
        <f>E634</f>
        <v>0</v>
      </c>
      <c r="F635" s="441">
        <f>F634</f>
        <v>0</v>
      </c>
      <c r="G635" s="441">
        <f>G634</f>
        <v>0</v>
      </c>
      <c r="H635" s="441">
        <f>H634</f>
        <v>0</v>
      </c>
      <c r="I635" s="441">
        <f>I634</f>
        <v>0</v>
      </c>
    </row>
    <row r="636" spans="1:9" s="441" customFormat="1" ht="15">
      <c r="A636" s="458" t="s">
        <v>41</v>
      </c>
      <c r="B636" s="441" t="s">
        <v>131</v>
      </c>
      <c r="C636" s="458" t="s">
        <v>1102</v>
      </c>
      <c r="D636" s="441" t="s">
        <v>109</v>
      </c>
      <c r="E636" s="441">
        <f>E631*E634/1000</f>
        <v>0</v>
      </c>
      <c r="F636" s="441">
        <f>F631*F634/1000</f>
        <v>0</v>
      </c>
      <c r="G636" s="441">
        <f>G631*G634/1000</f>
        <v>0</v>
      </c>
      <c r="H636" s="441">
        <f>H631*H634/1000</f>
        <v>0</v>
      </c>
      <c r="I636" s="441">
        <f>I631*I634/1000</f>
        <v>0</v>
      </c>
    </row>
    <row r="637" spans="1:10" s="567" customFormat="1" ht="15">
      <c r="A637" s="566"/>
      <c r="B637" s="560"/>
      <c r="C637" s="566"/>
      <c r="D637" s="560"/>
      <c r="E637" s="560"/>
      <c r="F637" s="560"/>
      <c r="G637" s="560"/>
      <c r="H637" s="560"/>
      <c r="I637" s="560"/>
      <c r="J637" s="560"/>
    </row>
    <row r="638" spans="1:10" s="567" customFormat="1" ht="30">
      <c r="A638" s="481" t="s">
        <v>443</v>
      </c>
      <c r="B638" s="487" t="s">
        <v>1261</v>
      </c>
      <c r="C638" s="482"/>
      <c r="D638" s="482"/>
      <c r="E638" s="455"/>
      <c r="F638" s="455"/>
      <c r="G638" s="455"/>
      <c r="H638" s="482"/>
      <c r="I638" s="455"/>
      <c r="J638" s="455"/>
    </row>
    <row r="639" spans="1:10" s="567" customFormat="1" ht="15">
      <c r="A639" s="483" t="s">
        <v>35</v>
      </c>
      <c r="B639" s="484" t="s">
        <v>478</v>
      </c>
      <c r="C639" s="485" t="s">
        <v>479</v>
      </c>
      <c r="D639" s="230" t="s">
        <v>480</v>
      </c>
      <c r="E639" s="193"/>
      <c r="F639" s="193"/>
      <c r="G639" s="193"/>
      <c r="H639" s="190">
        <f>_xlfn.IFERROR(_xlfn.AVERAGEIF(E639:G639,"&gt;0",E639:G639),0)</f>
        <v>0</v>
      </c>
      <c r="I639" s="193"/>
      <c r="J639" s="45"/>
    </row>
    <row r="640" spans="1:10" s="567" customFormat="1" ht="15">
      <c r="A640" s="483" t="s">
        <v>36</v>
      </c>
      <c r="B640" s="484" t="s">
        <v>192</v>
      </c>
      <c r="C640" s="189" t="s">
        <v>482</v>
      </c>
      <c r="D640" s="230" t="s">
        <v>145</v>
      </c>
      <c r="E640" s="193"/>
      <c r="F640" s="193"/>
      <c r="G640" s="193"/>
      <c r="H640" s="190">
        <f>_xlfn.IFERROR(_xlfn.AVERAGEIF(E640:G640,"&gt;0",E640:G640),0)</f>
        <v>0</v>
      </c>
      <c r="I640" s="193"/>
      <c r="J640" s="45"/>
    </row>
    <row r="641" spans="1:10" s="567" customFormat="1" ht="15">
      <c r="A641" s="483" t="s">
        <v>37</v>
      </c>
      <c r="B641" s="484" t="s">
        <v>21</v>
      </c>
      <c r="C641" s="189" t="s">
        <v>75</v>
      </c>
      <c r="D641" s="230" t="s">
        <v>57</v>
      </c>
      <c r="E641" s="126">
        <v>0</v>
      </c>
      <c r="F641" s="126">
        <v>0</v>
      </c>
      <c r="G641" s="126">
        <v>0</v>
      </c>
      <c r="H641" s="190">
        <f>AVERAGEA(E641:G641)</f>
        <v>0</v>
      </c>
      <c r="I641" s="126">
        <v>0</v>
      </c>
      <c r="J641" s="45"/>
    </row>
    <row r="642" spans="1:10" s="567" customFormat="1" ht="15">
      <c r="A642" s="483" t="s">
        <v>38</v>
      </c>
      <c r="B642" s="484" t="s">
        <v>483</v>
      </c>
      <c r="C642" s="189" t="s">
        <v>484</v>
      </c>
      <c r="D642" s="230" t="s">
        <v>3</v>
      </c>
      <c r="E642" s="193"/>
      <c r="F642" s="193"/>
      <c r="G642" s="193"/>
      <c r="H642" s="190">
        <f>_xlfn.IFERROR(_xlfn.AVERAGEIF(E642:G642,"&gt;0",E642:G642),0)</f>
        <v>0</v>
      </c>
      <c r="I642" s="193"/>
      <c r="J642" s="45"/>
    </row>
    <row r="643" spans="1:10" s="567" customFormat="1" ht="15">
      <c r="A643" s="483" t="s">
        <v>39</v>
      </c>
      <c r="B643" s="484" t="s">
        <v>130</v>
      </c>
      <c r="C643" s="189" t="s">
        <v>75</v>
      </c>
      <c r="D643" s="230" t="s">
        <v>57</v>
      </c>
      <c r="E643" s="126">
        <v>0</v>
      </c>
      <c r="F643" s="126">
        <v>0</v>
      </c>
      <c r="G643" s="126">
        <v>0</v>
      </c>
      <c r="H643" s="190">
        <f>AVERAGEA(E643:G643)</f>
        <v>0</v>
      </c>
      <c r="I643" s="126">
        <v>0</v>
      </c>
      <c r="J643" s="45"/>
    </row>
    <row r="644" spans="1:10" s="567" customFormat="1" ht="15">
      <c r="A644" s="441" t="s">
        <v>40</v>
      </c>
      <c r="B644" s="441" t="s">
        <v>54</v>
      </c>
      <c r="C644" s="441" t="s">
        <v>1445</v>
      </c>
      <c r="D644" s="441" t="s">
        <v>57</v>
      </c>
      <c r="E644" s="441">
        <f>E643</f>
        <v>0</v>
      </c>
      <c r="F644" s="441">
        <f>F643</f>
        <v>0</v>
      </c>
      <c r="G644" s="441">
        <f>G643</f>
        <v>0</v>
      </c>
      <c r="H644" s="441">
        <f>H643</f>
        <v>0</v>
      </c>
      <c r="I644" s="441">
        <f>I643</f>
        <v>0</v>
      </c>
      <c r="J644" s="441"/>
    </row>
    <row r="645" spans="1:10" s="567" customFormat="1" ht="15">
      <c r="A645" s="458" t="s">
        <v>41</v>
      </c>
      <c r="B645" s="458" t="s">
        <v>131</v>
      </c>
      <c r="C645" s="458" t="s">
        <v>1446</v>
      </c>
      <c r="D645" s="458" t="s">
        <v>109</v>
      </c>
      <c r="E645" s="458">
        <f>E640*E643/1000</f>
        <v>0</v>
      </c>
      <c r="F645" s="458">
        <f>F640*F643/1000</f>
        <v>0</v>
      </c>
      <c r="G645" s="458">
        <f>G640*G643/1000</f>
        <v>0</v>
      </c>
      <c r="H645" s="458">
        <f>H640*H643/1000</f>
        <v>0</v>
      </c>
      <c r="I645" s="458">
        <f>I640*I643/1000</f>
        <v>0</v>
      </c>
      <c r="J645" s="458"/>
    </row>
    <row r="646" spans="1:10" s="567" customFormat="1" ht="15">
      <c r="A646" s="781"/>
      <c r="B646" s="781"/>
      <c r="C646" s="781"/>
      <c r="D646" s="781"/>
      <c r="E646" s="781"/>
      <c r="F646" s="781"/>
      <c r="G646" s="781"/>
      <c r="H646" s="831"/>
      <c r="I646" s="781"/>
      <c r="J646" s="782"/>
    </row>
    <row r="647" spans="1:10" s="567" customFormat="1" ht="30">
      <c r="A647" s="481" t="s">
        <v>142</v>
      </c>
      <c r="B647" s="487" t="s">
        <v>1262</v>
      </c>
      <c r="C647" s="488"/>
      <c r="D647" s="482"/>
      <c r="E647" s="455"/>
      <c r="F647" s="455"/>
      <c r="G647" s="455"/>
      <c r="H647" s="482"/>
      <c r="I647" s="455"/>
      <c r="J647" s="455"/>
    </row>
    <row r="648" spans="1:10" s="567" customFormat="1" ht="15">
      <c r="A648" s="483" t="s">
        <v>35</v>
      </c>
      <c r="B648" s="484" t="s">
        <v>478</v>
      </c>
      <c r="C648" s="485" t="s">
        <v>479</v>
      </c>
      <c r="D648" s="230" t="s">
        <v>480</v>
      </c>
      <c r="E648" s="193"/>
      <c r="F648" s="193"/>
      <c r="G648" s="193"/>
      <c r="H648" s="190">
        <f>_xlfn.IFERROR(_xlfn.AVERAGEIF(E648:G648,"&gt;0",E648:G648),0)</f>
        <v>0</v>
      </c>
      <c r="I648" s="193"/>
      <c r="J648" s="45"/>
    </row>
    <row r="649" spans="1:10" s="567" customFormat="1" ht="15">
      <c r="A649" s="483" t="s">
        <v>36</v>
      </c>
      <c r="B649" s="484" t="s">
        <v>192</v>
      </c>
      <c r="C649" s="189" t="s">
        <v>482</v>
      </c>
      <c r="D649" s="230" t="s">
        <v>145</v>
      </c>
      <c r="E649" s="193"/>
      <c r="F649" s="193"/>
      <c r="G649" s="193"/>
      <c r="H649" s="190">
        <f>_xlfn.IFERROR(_xlfn.AVERAGEIF(E649:G649,"&gt;0",E649:G649),0)</f>
        <v>0</v>
      </c>
      <c r="I649" s="193"/>
      <c r="J649" s="45"/>
    </row>
    <row r="650" spans="1:10" s="567" customFormat="1" ht="15">
      <c r="A650" s="483" t="s">
        <v>37</v>
      </c>
      <c r="B650" s="484" t="s">
        <v>21</v>
      </c>
      <c r="C650" s="189" t="s">
        <v>75</v>
      </c>
      <c r="D650" s="230" t="s">
        <v>57</v>
      </c>
      <c r="E650" s="126">
        <v>0</v>
      </c>
      <c r="F650" s="126">
        <v>0</v>
      </c>
      <c r="G650" s="126">
        <v>0</v>
      </c>
      <c r="H650" s="190">
        <f>AVERAGEA(E650:G650)</f>
        <v>0</v>
      </c>
      <c r="I650" s="126">
        <v>0</v>
      </c>
      <c r="J650" s="45"/>
    </row>
    <row r="651" spans="1:10" s="567" customFormat="1" ht="15">
      <c r="A651" s="483" t="s">
        <v>38</v>
      </c>
      <c r="B651" s="484" t="s">
        <v>483</v>
      </c>
      <c r="C651" s="189" t="s">
        <v>484</v>
      </c>
      <c r="D651" s="230" t="s">
        <v>3</v>
      </c>
      <c r="E651" s="193"/>
      <c r="F651" s="193"/>
      <c r="G651" s="193"/>
      <c r="H651" s="190">
        <f>_xlfn.IFERROR(_xlfn.AVERAGEIF(E651:G651,"&gt;0",E651:G651),0)</f>
        <v>0</v>
      </c>
      <c r="I651" s="193"/>
      <c r="J651" s="45"/>
    </row>
    <row r="652" spans="1:10" s="567" customFormat="1" ht="15">
      <c r="A652" s="483" t="s">
        <v>39</v>
      </c>
      <c r="B652" s="484" t="s">
        <v>130</v>
      </c>
      <c r="C652" s="189" t="s">
        <v>75</v>
      </c>
      <c r="D652" s="230" t="s">
        <v>57</v>
      </c>
      <c r="E652" s="126">
        <v>0</v>
      </c>
      <c r="F652" s="126">
        <v>0</v>
      </c>
      <c r="G652" s="126">
        <v>0</v>
      </c>
      <c r="H652" s="190">
        <f>AVERAGEA(E652:G652)</f>
        <v>0</v>
      </c>
      <c r="I652" s="126">
        <v>0</v>
      </c>
      <c r="J652" s="45"/>
    </row>
    <row r="653" spans="1:10" s="567" customFormat="1" ht="15">
      <c r="A653" s="441" t="s">
        <v>40</v>
      </c>
      <c r="B653" s="441" t="s">
        <v>54</v>
      </c>
      <c r="C653" s="441" t="s">
        <v>1447</v>
      </c>
      <c r="D653" s="441" t="s">
        <v>57</v>
      </c>
      <c r="E653" s="441">
        <f>E652</f>
        <v>0</v>
      </c>
      <c r="F653" s="441">
        <f>F652</f>
        <v>0</v>
      </c>
      <c r="G653" s="441">
        <f>G652</f>
        <v>0</v>
      </c>
      <c r="H653" s="441">
        <f>H652</f>
        <v>0</v>
      </c>
      <c r="I653" s="441">
        <f>I652</f>
        <v>0</v>
      </c>
      <c r="J653" s="441"/>
    </row>
    <row r="654" spans="1:10" s="567" customFormat="1" ht="15">
      <c r="A654" s="458" t="s">
        <v>41</v>
      </c>
      <c r="B654" s="441" t="s">
        <v>131</v>
      </c>
      <c r="C654" s="458" t="s">
        <v>1448</v>
      </c>
      <c r="D654" s="441" t="s">
        <v>109</v>
      </c>
      <c r="E654" s="441">
        <f>E649*E652/1000</f>
        <v>0</v>
      </c>
      <c r="F654" s="441">
        <f>F649*F652/1000</f>
        <v>0</v>
      </c>
      <c r="G654" s="441">
        <f>G649*G652/1000</f>
        <v>0</v>
      </c>
      <c r="H654" s="441">
        <f>H649*H652/1000</f>
        <v>0</v>
      </c>
      <c r="I654" s="441">
        <f>I649*I652/1000</f>
        <v>0</v>
      </c>
      <c r="J654" s="441"/>
    </row>
    <row r="655" spans="1:10" s="567" customFormat="1" ht="15">
      <c r="A655" s="566"/>
      <c r="B655" s="560"/>
      <c r="C655" s="566"/>
      <c r="D655" s="560"/>
      <c r="E655" s="560"/>
      <c r="F655" s="560"/>
      <c r="G655" s="560"/>
      <c r="H655" s="560"/>
      <c r="I655" s="560"/>
      <c r="J655" s="560"/>
    </row>
    <row r="656" spans="1:12" ht="15">
      <c r="A656" s="454" t="s">
        <v>497</v>
      </c>
      <c r="B656" s="455" t="s">
        <v>446</v>
      </c>
      <c r="C656" s="455"/>
      <c r="D656" s="455"/>
      <c r="E656" s="455"/>
      <c r="F656" s="455"/>
      <c r="G656" s="455"/>
      <c r="H656" s="482"/>
      <c r="I656" s="455"/>
      <c r="J656" s="455"/>
      <c r="K656" s="20"/>
      <c r="L656" s="20"/>
    </row>
    <row r="657" spans="1:12" ht="15">
      <c r="A657" s="483" t="s">
        <v>35</v>
      </c>
      <c r="B657" s="484" t="s">
        <v>478</v>
      </c>
      <c r="C657" s="485" t="s">
        <v>479</v>
      </c>
      <c r="D657" s="230" t="s">
        <v>480</v>
      </c>
      <c r="E657" s="193"/>
      <c r="F657" s="193"/>
      <c r="G657" s="193"/>
      <c r="H657" s="190">
        <f>_xlfn.IFERROR(_xlfn.AVERAGEIF(E657:G657,"&gt;0",E657:G657),0)</f>
        <v>0</v>
      </c>
      <c r="I657" s="193"/>
      <c r="J657" s="45"/>
      <c r="K657" s="20"/>
      <c r="L657" s="20"/>
    </row>
    <row r="658" spans="1:12" ht="15">
      <c r="A658" s="483" t="s">
        <v>36</v>
      </c>
      <c r="B658" s="484" t="s">
        <v>481</v>
      </c>
      <c r="C658" s="189" t="s">
        <v>482</v>
      </c>
      <c r="D658" s="489" t="s">
        <v>145</v>
      </c>
      <c r="E658" s="190">
        <f>E33</f>
        <v>0</v>
      </c>
      <c r="F658" s="190">
        <f>F33</f>
        <v>0</v>
      </c>
      <c r="G658" s="190">
        <f>G33</f>
        <v>0</v>
      </c>
      <c r="H658" s="190">
        <f>H33</f>
        <v>0</v>
      </c>
      <c r="I658" s="190">
        <f>I33</f>
        <v>0</v>
      </c>
      <c r="J658" s="92"/>
      <c r="K658" s="20"/>
      <c r="L658" s="20"/>
    </row>
    <row r="659" spans="1:12" ht="15">
      <c r="A659" s="483" t="s">
        <v>37</v>
      </c>
      <c r="B659" s="484" t="s">
        <v>192</v>
      </c>
      <c r="C659" s="189" t="s">
        <v>482</v>
      </c>
      <c r="D659" s="489" t="s">
        <v>145</v>
      </c>
      <c r="E659" s="190">
        <f>E658</f>
        <v>0</v>
      </c>
      <c r="F659" s="190">
        <f>F658</f>
        <v>0</v>
      </c>
      <c r="G659" s="190">
        <f>G658</f>
        <v>0</v>
      </c>
      <c r="H659" s="190">
        <f>H658</f>
        <v>0</v>
      </c>
      <c r="I659" s="190">
        <f>I658</f>
        <v>0</v>
      </c>
      <c r="J659" s="92"/>
      <c r="K659" s="20"/>
      <c r="L659" s="20"/>
    </row>
    <row r="660" spans="1:12" ht="15">
      <c r="A660" s="483" t="s">
        <v>38</v>
      </c>
      <c r="B660" s="484" t="s">
        <v>21</v>
      </c>
      <c r="C660" s="189" t="s">
        <v>75</v>
      </c>
      <c r="D660" s="489" t="s">
        <v>57</v>
      </c>
      <c r="E660" s="190">
        <f>E30</f>
        <v>0</v>
      </c>
      <c r="F660" s="190">
        <f>F30</f>
        <v>0</v>
      </c>
      <c r="G660" s="190">
        <f>G30</f>
        <v>0</v>
      </c>
      <c r="H660" s="190">
        <v>0</v>
      </c>
      <c r="I660" s="190">
        <f>I30</f>
        <v>0</v>
      </c>
      <c r="J660" s="92"/>
      <c r="K660" s="20"/>
      <c r="L660" s="20"/>
    </row>
    <row r="661" spans="1:12" ht="15">
      <c r="A661" s="483" t="s">
        <v>39</v>
      </c>
      <c r="B661" s="484" t="s">
        <v>725</v>
      </c>
      <c r="C661" s="189" t="s">
        <v>75</v>
      </c>
      <c r="D661" s="489" t="s">
        <v>57</v>
      </c>
      <c r="E661" s="190">
        <f>E30</f>
        <v>0</v>
      </c>
      <c r="F661" s="190">
        <f>F30</f>
        <v>0</v>
      </c>
      <c r="G661" s="190">
        <f>G30</f>
        <v>0</v>
      </c>
      <c r="H661" s="190">
        <f>H30</f>
        <v>0</v>
      </c>
      <c r="I661" s="439">
        <f>I30</f>
        <v>0</v>
      </c>
      <c r="J661" s="92"/>
      <c r="K661" s="20"/>
      <c r="L661" s="20"/>
    </row>
    <row r="662" spans="1:12" ht="15">
      <c r="A662" s="230" t="s">
        <v>40</v>
      </c>
      <c r="B662" s="484" t="s">
        <v>483</v>
      </c>
      <c r="C662" s="189" t="s">
        <v>484</v>
      </c>
      <c r="D662" s="230" t="s">
        <v>3</v>
      </c>
      <c r="E662" s="193"/>
      <c r="F662" s="193"/>
      <c r="G662" s="193"/>
      <c r="H662" s="190">
        <f>_xlfn.IFERROR(_xlfn.AVERAGEIF(E662:G662,"&gt;0",E662:G662),0)</f>
        <v>0</v>
      </c>
      <c r="I662" s="193"/>
      <c r="J662" s="45"/>
      <c r="K662" s="20"/>
      <c r="L662" s="20"/>
    </row>
    <row r="663" spans="1:12" ht="15">
      <c r="A663" s="230" t="s">
        <v>41</v>
      </c>
      <c r="B663" s="484" t="s">
        <v>134</v>
      </c>
      <c r="C663" s="189" t="s">
        <v>75</v>
      </c>
      <c r="D663" s="230" t="s">
        <v>57</v>
      </c>
      <c r="E663" s="126">
        <v>0</v>
      </c>
      <c r="F663" s="126">
        <v>0</v>
      </c>
      <c r="G663" s="126">
        <v>0</v>
      </c>
      <c r="H663" s="190">
        <f>AVERAGEA(E663:G663)</f>
        <v>0</v>
      </c>
      <c r="I663" s="126">
        <v>0</v>
      </c>
      <c r="J663" s="45"/>
      <c r="K663" s="20"/>
      <c r="L663" s="20"/>
    </row>
    <row r="664" spans="1:12" ht="15">
      <c r="A664" s="230" t="s">
        <v>42</v>
      </c>
      <c r="B664" s="484" t="s">
        <v>962</v>
      </c>
      <c r="C664" s="189" t="s">
        <v>75</v>
      </c>
      <c r="D664" s="230" t="s">
        <v>57</v>
      </c>
      <c r="E664" s="126">
        <v>0</v>
      </c>
      <c r="F664" s="126">
        <v>0</v>
      </c>
      <c r="G664" s="126">
        <v>0</v>
      </c>
      <c r="H664" s="190">
        <f>AVERAGEA(E664:G664)</f>
        <v>0</v>
      </c>
      <c r="I664" s="126">
        <v>0</v>
      </c>
      <c r="J664" s="45"/>
      <c r="K664" s="20"/>
      <c r="L664" s="20"/>
    </row>
    <row r="665" spans="1:12" ht="15">
      <c r="A665" s="230" t="s">
        <v>70</v>
      </c>
      <c r="B665" s="484" t="s">
        <v>537</v>
      </c>
      <c r="C665" s="189" t="s">
        <v>75</v>
      </c>
      <c r="D665" s="230" t="s">
        <v>57</v>
      </c>
      <c r="E665" s="126">
        <v>0</v>
      </c>
      <c r="F665" s="126">
        <v>0</v>
      </c>
      <c r="G665" s="126">
        <v>0</v>
      </c>
      <c r="H665" s="190">
        <f>AVERAGEA(E665:G665)</f>
        <v>0</v>
      </c>
      <c r="I665" s="126">
        <v>0</v>
      </c>
      <c r="J665" s="45"/>
      <c r="K665" s="20"/>
      <c r="L665" s="20"/>
    </row>
    <row r="666" spans="1:12" ht="15">
      <c r="A666" s="230" t="s">
        <v>71</v>
      </c>
      <c r="B666" s="484" t="s">
        <v>130</v>
      </c>
      <c r="C666" s="189" t="s">
        <v>75</v>
      </c>
      <c r="D666" s="230" t="s">
        <v>57</v>
      </c>
      <c r="E666" s="126">
        <v>0</v>
      </c>
      <c r="F666" s="126">
        <v>0</v>
      </c>
      <c r="G666" s="126">
        <v>0</v>
      </c>
      <c r="H666" s="190">
        <f>AVERAGEA(E666:G666)</f>
        <v>0</v>
      </c>
      <c r="I666" s="126">
        <v>0</v>
      </c>
      <c r="J666" s="45"/>
      <c r="K666" s="20"/>
      <c r="L666" s="20"/>
    </row>
    <row r="667" spans="1:9" s="441" customFormat="1" ht="15">
      <c r="A667" s="441" t="s">
        <v>72</v>
      </c>
      <c r="B667" s="441" t="s">
        <v>54</v>
      </c>
      <c r="C667" s="441" t="s">
        <v>1449</v>
      </c>
      <c r="D667" s="441" t="s">
        <v>57</v>
      </c>
      <c r="E667" s="441">
        <f>E663+E666+E664+E665</f>
        <v>0</v>
      </c>
      <c r="F667" s="441">
        <f>F663+F666+F664+F665</f>
        <v>0</v>
      </c>
      <c r="G667" s="441">
        <f>G663+G666+G664+G665</f>
        <v>0</v>
      </c>
      <c r="H667" s="441">
        <f>H663+H666+H664+H665</f>
        <v>0</v>
      </c>
      <c r="I667" s="441">
        <f>I663+I666+I664+I665</f>
        <v>0</v>
      </c>
    </row>
    <row r="668" spans="1:9" s="441" customFormat="1" ht="15">
      <c r="A668" s="441" t="s">
        <v>320</v>
      </c>
      <c r="B668" s="441" t="s">
        <v>144</v>
      </c>
      <c r="C668" s="441" t="s">
        <v>1103</v>
      </c>
      <c r="D668" s="441" t="s">
        <v>109</v>
      </c>
      <c r="E668" s="441">
        <f>E658*E663/1000</f>
        <v>0</v>
      </c>
      <c r="F668" s="441">
        <f>F658*F663/1000</f>
        <v>0</v>
      </c>
      <c r="G668" s="441">
        <f>G658*G663/1000</f>
        <v>0</v>
      </c>
      <c r="H668" s="441">
        <f>H658*H663/1000</f>
        <v>0</v>
      </c>
      <c r="I668" s="441">
        <f>I658*I663/1000</f>
        <v>0</v>
      </c>
    </row>
    <row r="669" spans="1:9" s="441" customFormat="1" ht="15">
      <c r="A669" s="441" t="s">
        <v>322</v>
      </c>
      <c r="B669" s="441" t="s">
        <v>963</v>
      </c>
      <c r="C669" s="441" t="s">
        <v>1450</v>
      </c>
      <c r="D669" s="441" t="s">
        <v>109</v>
      </c>
      <c r="E669" s="441">
        <f>E658*E664/1000</f>
        <v>0</v>
      </c>
      <c r="F669" s="441">
        <f>F658*F664/1000</f>
        <v>0</v>
      </c>
      <c r="G669" s="441">
        <f>G658*G664/1000</f>
        <v>0</v>
      </c>
      <c r="H669" s="441">
        <f>H658*H664/1000</f>
        <v>0</v>
      </c>
      <c r="I669" s="441">
        <f>I658*I664/1000</f>
        <v>0</v>
      </c>
    </row>
    <row r="670" spans="1:9" s="441" customFormat="1" ht="15">
      <c r="A670" s="441" t="s">
        <v>324</v>
      </c>
      <c r="B670" s="441" t="s">
        <v>536</v>
      </c>
      <c r="C670" s="441" t="s">
        <v>1104</v>
      </c>
      <c r="D670" s="441" t="s">
        <v>109</v>
      </c>
      <c r="E670" s="441">
        <f aca="true" t="shared" si="26" ref="E670:I671">E658*E665/1000</f>
        <v>0</v>
      </c>
      <c r="F670" s="441">
        <f t="shared" si="26"/>
        <v>0</v>
      </c>
      <c r="G670" s="441">
        <f t="shared" si="26"/>
        <v>0</v>
      </c>
      <c r="H670" s="441">
        <f t="shared" si="26"/>
        <v>0</v>
      </c>
      <c r="I670" s="441">
        <f t="shared" si="26"/>
        <v>0</v>
      </c>
    </row>
    <row r="671" spans="1:9" s="441" customFormat="1" ht="15">
      <c r="A671" s="441" t="s">
        <v>326</v>
      </c>
      <c r="B671" s="441" t="s">
        <v>131</v>
      </c>
      <c r="C671" s="441" t="s">
        <v>1105</v>
      </c>
      <c r="D671" s="441" t="s">
        <v>109</v>
      </c>
      <c r="E671" s="441">
        <f t="shared" si="26"/>
        <v>0</v>
      </c>
      <c r="F671" s="441">
        <f t="shared" si="26"/>
        <v>0</v>
      </c>
      <c r="G671" s="441">
        <f t="shared" si="26"/>
        <v>0</v>
      </c>
      <c r="H671" s="441">
        <f t="shared" si="26"/>
        <v>0</v>
      </c>
      <c r="I671" s="441">
        <f t="shared" si="26"/>
        <v>0</v>
      </c>
    </row>
    <row r="672" s="691" customFormat="1" ht="14.25">
      <c r="H672" s="796"/>
    </row>
    <row r="673" spans="1:12" ht="15">
      <c r="A673" s="481" t="s">
        <v>498</v>
      </c>
      <c r="B673" s="482" t="s">
        <v>496</v>
      </c>
      <c r="C673" s="482"/>
      <c r="D673" s="482"/>
      <c r="E673" s="455"/>
      <c r="F673" s="455"/>
      <c r="G673" s="455"/>
      <c r="H673" s="482"/>
      <c r="I673" s="455"/>
      <c r="J673" s="455"/>
      <c r="K673" s="20"/>
      <c r="L673" s="20"/>
    </row>
    <row r="674" spans="1:12" ht="15">
      <c r="A674" s="483" t="s">
        <v>35</v>
      </c>
      <c r="B674" s="490" t="s">
        <v>478</v>
      </c>
      <c r="C674" s="491" t="s">
        <v>479</v>
      </c>
      <c r="D674" s="492" t="s">
        <v>480</v>
      </c>
      <c r="E674" s="193"/>
      <c r="F674" s="193"/>
      <c r="G674" s="193"/>
      <c r="H674" s="190">
        <f>_xlfn.IFERROR(_xlfn.AVERAGEIF(E674:G674,"&gt;0",E674:G674),0)</f>
        <v>0</v>
      </c>
      <c r="I674" s="193"/>
      <c r="J674" s="783"/>
      <c r="K674" s="20"/>
      <c r="L674" s="20"/>
    </row>
    <row r="675" spans="1:12" ht="15">
      <c r="A675" s="483" t="s">
        <v>36</v>
      </c>
      <c r="B675" s="484" t="s">
        <v>481</v>
      </c>
      <c r="C675" s="189" t="s">
        <v>482</v>
      </c>
      <c r="D675" s="230" t="s">
        <v>145</v>
      </c>
      <c r="E675" s="193"/>
      <c r="F675" s="193"/>
      <c r="G675" s="193"/>
      <c r="H675" s="190">
        <f>_xlfn.IFERROR(_xlfn.AVERAGEIF(E675:G675,"&gt;0",E675:G675),0)</f>
        <v>0</v>
      </c>
      <c r="I675" s="193"/>
      <c r="J675" s="45"/>
      <c r="K675" s="20"/>
      <c r="L675" s="20"/>
    </row>
    <row r="676" spans="1:12" ht="15">
      <c r="A676" s="483" t="s">
        <v>37</v>
      </c>
      <c r="B676" s="484" t="s">
        <v>192</v>
      </c>
      <c r="C676" s="189" t="s">
        <v>482</v>
      </c>
      <c r="D676" s="230" t="s">
        <v>145</v>
      </c>
      <c r="E676" s="193"/>
      <c r="F676" s="193"/>
      <c r="G676" s="193"/>
      <c r="H676" s="190">
        <f>_xlfn.IFERROR(_xlfn.AVERAGEIF(E676:G676,"&gt;0",E676:G676),0)</f>
        <v>0</v>
      </c>
      <c r="I676" s="193"/>
      <c r="J676" s="45"/>
      <c r="K676" s="20"/>
      <c r="L676" s="20"/>
    </row>
    <row r="677" spans="1:12" ht="15">
      <c r="A677" s="483" t="s">
        <v>38</v>
      </c>
      <c r="B677" s="484" t="s">
        <v>21</v>
      </c>
      <c r="C677" s="189" t="s">
        <v>75</v>
      </c>
      <c r="D677" s="230" t="s">
        <v>57</v>
      </c>
      <c r="E677" s="126">
        <v>0</v>
      </c>
      <c r="F677" s="126">
        <v>0</v>
      </c>
      <c r="G677" s="126">
        <v>0</v>
      </c>
      <c r="H677" s="190">
        <f>AVERAGEA(E677:G677)</f>
        <v>0</v>
      </c>
      <c r="I677" s="126">
        <v>0</v>
      </c>
      <c r="J677" s="45"/>
      <c r="K677" s="20"/>
      <c r="L677" s="20"/>
    </row>
    <row r="678" spans="1:12" ht="15">
      <c r="A678" s="483" t="s">
        <v>39</v>
      </c>
      <c r="B678" s="484" t="s">
        <v>483</v>
      </c>
      <c r="C678" s="189" t="s">
        <v>484</v>
      </c>
      <c r="D678" s="230" t="s">
        <v>3</v>
      </c>
      <c r="E678" s="193"/>
      <c r="F678" s="193"/>
      <c r="G678" s="193"/>
      <c r="H678" s="190">
        <f>_xlfn.IFERROR(_xlfn.AVERAGEIF(E678:G678,"&gt;0",E678:G678),0)</f>
        <v>0</v>
      </c>
      <c r="I678" s="193"/>
      <c r="J678" s="45"/>
      <c r="K678" s="20"/>
      <c r="L678" s="20"/>
    </row>
    <row r="679" spans="1:12" ht="15">
      <c r="A679" s="230" t="s">
        <v>40</v>
      </c>
      <c r="B679" s="484" t="s">
        <v>134</v>
      </c>
      <c r="C679" s="189" t="s">
        <v>75</v>
      </c>
      <c r="D679" s="230" t="s">
        <v>57</v>
      </c>
      <c r="E679" s="126">
        <v>0</v>
      </c>
      <c r="F679" s="126">
        <v>0</v>
      </c>
      <c r="G679" s="126">
        <v>0</v>
      </c>
      <c r="H679" s="190">
        <f>AVERAGEA(E679:G679)</f>
        <v>0</v>
      </c>
      <c r="I679" s="126">
        <v>0</v>
      </c>
      <c r="J679" s="45"/>
      <c r="K679" s="20"/>
      <c r="L679" s="20"/>
    </row>
    <row r="680" spans="1:12" ht="15">
      <c r="A680" s="230" t="s">
        <v>41</v>
      </c>
      <c r="B680" s="484" t="s">
        <v>962</v>
      </c>
      <c r="C680" s="189" t="s">
        <v>75</v>
      </c>
      <c r="D680" s="230" t="s">
        <v>57</v>
      </c>
      <c r="E680" s="126">
        <v>0</v>
      </c>
      <c r="F680" s="126">
        <v>0</v>
      </c>
      <c r="G680" s="126">
        <v>0</v>
      </c>
      <c r="H680" s="190">
        <f>AVERAGEA(E680:G680)</f>
        <v>0</v>
      </c>
      <c r="I680" s="126">
        <v>0</v>
      </c>
      <c r="J680" s="45"/>
      <c r="K680" s="20"/>
      <c r="L680" s="20"/>
    </row>
    <row r="681" spans="1:12" ht="15">
      <c r="A681" s="230" t="s">
        <v>42</v>
      </c>
      <c r="B681" s="484" t="s">
        <v>537</v>
      </c>
      <c r="C681" s="189" t="s">
        <v>75</v>
      </c>
      <c r="D681" s="230" t="s">
        <v>57</v>
      </c>
      <c r="E681" s="126">
        <v>0</v>
      </c>
      <c r="F681" s="126">
        <v>0</v>
      </c>
      <c r="G681" s="126">
        <v>0</v>
      </c>
      <c r="H681" s="190">
        <f>AVERAGEA(E681:G681)</f>
        <v>0</v>
      </c>
      <c r="I681" s="126">
        <v>0</v>
      </c>
      <c r="J681" s="45"/>
      <c r="K681" s="20"/>
      <c r="L681" s="20"/>
    </row>
    <row r="682" spans="1:12" ht="15">
      <c r="A682" s="230" t="s">
        <v>70</v>
      </c>
      <c r="B682" s="484" t="s">
        <v>130</v>
      </c>
      <c r="C682" s="189" t="s">
        <v>75</v>
      </c>
      <c r="D682" s="230" t="s">
        <v>57</v>
      </c>
      <c r="E682" s="126">
        <v>0</v>
      </c>
      <c r="F682" s="126">
        <v>0</v>
      </c>
      <c r="G682" s="126">
        <v>0</v>
      </c>
      <c r="H682" s="190">
        <f>AVERAGEA(E682:G682)</f>
        <v>0</v>
      </c>
      <c r="I682" s="126">
        <v>0</v>
      </c>
      <c r="J682" s="45"/>
      <c r="K682" s="20"/>
      <c r="L682" s="20"/>
    </row>
    <row r="683" spans="1:9" s="441" customFormat="1" ht="15">
      <c r="A683" s="441" t="s">
        <v>71</v>
      </c>
      <c r="B683" s="441" t="s">
        <v>54</v>
      </c>
      <c r="C683" s="441" t="s">
        <v>1451</v>
      </c>
      <c r="D683" s="441" t="s">
        <v>57</v>
      </c>
      <c r="E683" s="441">
        <f>E679+E682+E680+E681</f>
        <v>0</v>
      </c>
      <c r="F683" s="441">
        <f>F679+F682+F680+F681</f>
        <v>0</v>
      </c>
      <c r="G683" s="441">
        <f>G679+G682+G680+G681</f>
        <v>0</v>
      </c>
      <c r="H683" s="441">
        <f>H679+H682+H680+H681</f>
        <v>0</v>
      </c>
      <c r="I683" s="441">
        <f>I679+I682+I680+I681</f>
        <v>0</v>
      </c>
    </row>
    <row r="684" spans="1:9" s="441" customFormat="1" ht="15">
      <c r="A684" s="441" t="s">
        <v>72</v>
      </c>
      <c r="B684" s="441" t="s">
        <v>144</v>
      </c>
      <c r="C684" s="441" t="s">
        <v>1106</v>
      </c>
      <c r="D684" s="441" t="s">
        <v>109</v>
      </c>
      <c r="E684" s="441">
        <f>E675*E679/1000</f>
        <v>0</v>
      </c>
      <c r="F684" s="441">
        <f>F675*F679/1000</f>
        <v>0</v>
      </c>
      <c r="G684" s="441">
        <f>G675*G679/1000</f>
        <v>0</v>
      </c>
      <c r="H684" s="441">
        <f>H675*H679/1000</f>
        <v>0</v>
      </c>
      <c r="I684" s="441">
        <f>I675*I679/1000</f>
        <v>0</v>
      </c>
    </row>
    <row r="685" spans="1:9" s="441" customFormat="1" ht="15">
      <c r="A685" s="441" t="s">
        <v>320</v>
      </c>
      <c r="B685" s="441" t="s">
        <v>963</v>
      </c>
      <c r="C685" s="441" t="s">
        <v>1107</v>
      </c>
      <c r="D685" s="441" t="s">
        <v>109</v>
      </c>
      <c r="E685" s="441">
        <f>E675*E680/1000</f>
        <v>0</v>
      </c>
      <c r="F685" s="441">
        <f>F675*F680/1000</f>
        <v>0</v>
      </c>
      <c r="G685" s="441">
        <f>G675*G680/1000</f>
        <v>0</v>
      </c>
      <c r="H685" s="441">
        <f>H675*H680/1000</f>
        <v>0</v>
      </c>
      <c r="I685" s="441">
        <f>I675*I680/1000</f>
        <v>0</v>
      </c>
    </row>
    <row r="686" spans="1:9" s="441" customFormat="1" ht="15">
      <c r="A686" s="441" t="s">
        <v>322</v>
      </c>
      <c r="B686" s="441" t="s">
        <v>536</v>
      </c>
      <c r="C686" s="441" t="s">
        <v>1108</v>
      </c>
      <c r="D686" s="441" t="s">
        <v>109</v>
      </c>
      <c r="E686" s="441">
        <f aca="true" t="shared" si="27" ref="E686:I687">E675*E681/1000</f>
        <v>0</v>
      </c>
      <c r="F686" s="441">
        <f t="shared" si="27"/>
        <v>0</v>
      </c>
      <c r="G686" s="441">
        <f t="shared" si="27"/>
        <v>0</v>
      </c>
      <c r="H686" s="441">
        <f t="shared" si="27"/>
        <v>0</v>
      </c>
      <c r="I686" s="441">
        <f t="shared" si="27"/>
        <v>0</v>
      </c>
    </row>
    <row r="687" spans="1:9" s="441" customFormat="1" ht="15">
      <c r="A687" s="441" t="s">
        <v>324</v>
      </c>
      <c r="B687" s="441" t="s">
        <v>131</v>
      </c>
      <c r="C687" s="441" t="s">
        <v>1109</v>
      </c>
      <c r="D687" s="441" t="s">
        <v>109</v>
      </c>
      <c r="E687" s="441">
        <f t="shared" si="27"/>
        <v>0</v>
      </c>
      <c r="F687" s="441">
        <f t="shared" si="27"/>
        <v>0</v>
      </c>
      <c r="G687" s="441">
        <f t="shared" si="27"/>
        <v>0</v>
      </c>
      <c r="H687" s="441">
        <f t="shared" si="27"/>
        <v>0</v>
      </c>
      <c r="I687" s="441">
        <f t="shared" si="27"/>
        <v>0</v>
      </c>
    </row>
    <row r="688" spans="1:10" s="781" customFormat="1" ht="14.25">
      <c r="A688" s="691"/>
      <c r="B688" s="691"/>
      <c r="C688" s="691"/>
      <c r="D688" s="691"/>
      <c r="E688" s="691"/>
      <c r="F688" s="691"/>
      <c r="G688" s="691"/>
      <c r="H688" s="796"/>
      <c r="I688" s="691"/>
      <c r="J688" s="691"/>
    </row>
    <row r="689" spans="1:12" ht="15">
      <c r="A689" s="481" t="s">
        <v>499</v>
      </c>
      <c r="B689" s="482" t="s">
        <v>445</v>
      </c>
      <c r="C689" s="482"/>
      <c r="D689" s="482"/>
      <c r="E689" s="455"/>
      <c r="F689" s="455"/>
      <c r="G689" s="455"/>
      <c r="H689" s="482"/>
      <c r="I689" s="455"/>
      <c r="J689" s="455"/>
      <c r="K689" s="20"/>
      <c r="L689" s="20"/>
    </row>
    <row r="690" spans="1:12" ht="15">
      <c r="A690" s="483" t="s">
        <v>35</v>
      </c>
      <c r="B690" s="490" t="s">
        <v>478</v>
      </c>
      <c r="C690" s="491" t="s">
        <v>479</v>
      </c>
      <c r="D690" s="492" t="s">
        <v>480</v>
      </c>
      <c r="E690" s="193"/>
      <c r="F690" s="193"/>
      <c r="G690" s="193"/>
      <c r="H690" s="190">
        <f>_xlfn.IFERROR(_xlfn.AVERAGEIF(E690:G690,"&gt;0",E690:G690),0)</f>
        <v>0</v>
      </c>
      <c r="I690" s="193"/>
      <c r="J690" s="783"/>
      <c r="K690" s="20"/>
      <c r="L690" s="20"/>
    </row>
    <row r="691" spans="1:12" ht="15">
      <c r="A691" s="483" t="s">
        <v>36</v>
      </c>
      <c r="B691" s="484" t="s">
        <v>481</v>
      </c>
      <c r="C691" s="189" t="s">
        <v>482</v>
      </c>
      <c r="D691" s="230" t="s">
        <v>145</v>
      </c>
      <c r="E691" s="190">
        <f>E25</f>
        <v>0</v>
      </c>
      <c r="F691" s="190">
        <f>F25</f>
        <v>0</v>
      </c>
      <c r="G691" s="190">
        <f>G25</f>
        <v>0</v>
      </c>
      <c r="H691" s="190">
        <f>H25</f>
        <v>0</v>
      </c>
      <c r="I691" s="190">
        <f>I25</f>
        <v>0</v>
      </c>
      <c r="J691" s="45"/>
      <c r="K691" s="20"/>
      <c r="L691" s="20"/>
    </row>
    <row r="692" spans="1:12" ht="15">
      <c r="A692" s="483" t="s">
        <v>37</v>
      </c>
      <c r="B692" s="484" t="s">
        <v>192</v>
      </c>
      <c r="C692" s="189" t="s">
        <v>482</v>
      </c>
      <c r="D692" s="230" t="s">
        <v>145</v>
      </c>
      <c r="E692" s="190">
        <f>E691</f>
        <v>0</v>
      </c>
      <c r="F692" s="190">
        <f>F691</f>
        <v>0</v>
      </c>
      <c r="G692" s="190">
        <f>G691</f>
        <v>0</v>
      </c>
      <c r="H692" s="190">
        <f>H691</f>
        <v>0</v>
      </c>
      <c r="I692" s="190">
        <f>I691</f>
        <v>0</v>
      </c>
      <c r="J692" s="45"/>
      <c r="K692" s="20"/>
      <c r="L692" s="20"/>
    </row>
    <row r="693" spans="1:12" ht="15">
      <c r="A693" s="483" t="s">
        <v>38</v>
      </c>
      <c r="B693" s="484" t="s">
        <v>21</v>
      </c>
      <c r="C693" s="189" t="s">
        <v>75</v>
      </c>
      <c r="D693" s="230" t="s">
        <v>57</v>
      </c>
      <c r="E693" s="190">
        <f>E23</f>
        <v>0</v>
      </c>
      <c r="F693" s="190">
        <f>F23</f>
        <v>0</v>
      </c>
      <c r="G693" s="190">
        <f>G23</f>
        <v>0</v>
      </c>
      <c r="H693" s="190">
        <f>H23</f>
        <v>0</v>
      </c>
      <c r="I693" s="190">
        <f>I23</f>
        <v>0</v>
      </c>
      <c r="J693" s="45"/>
      <c r="K693" s="20"/>
      <c r="L693" s="20"/>
    </row>
    <row r="694" spans="1:12" ht="15">
      <c r="A694" s="483" t="s">
        <v>39</v>
      </c>
      <c r="B694" s="484" t="s">
        <v>725</v>
      </c>
      <c r="C694" s="189" t="s">
        <v>75</v>
      </c>
      <c r="D694" s="230" t="s">
        <v>57</v>
      </c>
      <c r="E694" s="190">
        <f>E22</f>
        <v>0</v>
      </c>
      <c r="F694" s="190">
        <f>F22</f>
        <v>0</v>
      </c>
      <c r="G694" s="190">
        <f>G22</f>
        <v>0</v>
      </c>
      <c r="H694" s="190">
        <f>H22</f>
        <v>0</v>
      </c>
      <c r="I694" s="190">
        <f>I22</f>
        <v>0</v>
      </c>
      <c r="J694" s="45"/>
      <c r="K694" s="20"/>
      <c r="L694" s="20"/>
    </row>
    <row r="695" spans="1:12" ht="15">
      <c r="A695" s="230" t="s">
        <v>40</v>
      </c>
      <c r="B695" s="484" t="s">
        <v>483</v>
      </c>
      <c r="C695" s="189" t="s">
        <v>484</v>
      </c>
      <c r="D695" s="230" t="s">
        <v>3</v>
      </c>
      <c r="E695" s="193"/>
      <c r="F695" s="193"/>
      <c r="G695" s="193"/>
      <c r="H695" s="190">
        <f>_xlfn.IFERROR(_xlfn.AVERAGEIF(E695:G695,"&gt;0",E695:G695),0)</f>
        <v>0</v>
      </c>
      <c r="I695" s="193"/>
      <c r="J695" s="45"/>
      <c r="K695" s="20"/>
      <c r="L695" s="20"/>
    </row>
    <row r="696" spans="1:12" ht="15">
      <c r="A696" s="230" t="s">
        <v>41</v>
      </c>
      <c r="B696" s="484" t="s">
        <v>134</v>
      </c>
      <c r="C696" s="189" t="s">
        <v>75</v>
      </c>
      <c r="D696" s="230" t="s">
        <v>57</v>
      </c>
      <c r="E696" s="126">
        <v>0</v>
      </c>
      <c r="F696" s="126">
        <v>0</v>
      </c>
      <c r="G696" s="126">
        <v>0</v>
      </c>
      <c r="H696" s="190">
        <f>_xlfn.IFERROR(AVERAGEA(E696:G696),0)</f>
        <v>0</v>
      </c>
      <c r="I696" s="126">
        <v>0</v>
      </c>
      <c r="J696" s="45"/>
      <c r="K696" s="20"/>
      <c r="L696" s="20"/>
    </row>
    <row r="697" spans="1:12" ht="15">
      <c r="A697" s="230" t="s">
        <v>42</v>
      </c>
      <c r="B697" s="484" t="s">
        <v>962</v>
      </c>
      <c r="C697" s="189" t="s">
        <v>75</v>
      </c>
      <c r="D697" s="230" t="s">
        <v>57</v>
      </c>
      <c r="E697" s="126">
        <v>0</v>
      </c>
      <c r="F697" s="126">
        <v>0</v>
      </c>
      <c r="G697" s="126">
        <v>0</v>
      </c>
      <c r="H697" s="190">
        <f>_xlfn.IFERROR(AVERAGEA(E697:G697),0)</f>
        <v>0</v>
      </c>
      <c r="I697" s="126">
        <v>0</v>
      </c>
      <c r="J697" s="45"/>
      <c r="K697" s="20"/>
      <c r="L697" s="20"/>
    </row>
    <row r="698" spans="1:12" ht="15">
      <c r="A698" s="230" t="s">
        <v>70</v>
      </c>
      <c r="B698" s="484" t="s">
        <v>537</v>
      </c>
      <c r="C698" s="189" t="s">
        <v>75</v>
      </c>
      <c r="D698" s="230" t="s">
        <v>57</v>
      </c>
      <c r="E698" s="126">
        <v>0</v>
      </c>
      <c r="F698" s="126">
        <v>0</v>
      </c>
      <c r="G698" s="126">
        <v>0</v>
      </c>
      <c r="H698" s="190">
        <f>_xlfn.IFERROR(AVERAGEA(E698:G698),0)</f>
        <v>0</v>
      </c>
      <c r="I698" s="126">
        <v>0</v>
      </c>
      <c r="J698" s="45"/>
      <c r="K698" s="20"/>
      <c r="L698" s="20"/>
    </row>
    <row r="699" spans="1:12" ht="15">
      <c r="A699" s="230" t="s">
        <v>71</v>
      </c>
      <c r="B699" s="195" t="s">
        <v>130</v>
      </c>
      <c r="C699" s="189" t="s">
        <v>75</v>
      </c>
      <c r="D699" s="230" t="s">
        <v>57</v>
      </c>
      <c r="E699" s="126">
        <v>0</v>
      </c>
      <c r="F699" s="126">
        <v>0</v>
      </c>
      <c r="G699" s="126">
        <v>0</v>
      </c>
      <c r="H699" s="190">
        <f>_xlfn.IFERROR(AVERAGEA(E699:G699),0)</f>
        <v>0</v>
      </c>
      <c r="I699" s="126">
        <v>0</v>
      </c>
      <c r="J699" s="45"/>
      <c r="K699" s="20"/>
      <c r="L699" s="20"/>
    </row>
    <row r="700" spans="1:9" s="441" customFormat="1" ht="15">
      <c r="A700" s="441" t="s">
        <v>72</v>
      </c>
      <c r="B700" s="441" t="s">
        <v>54</v>
      </c>
      <c r="C700" s="441" t="s">
        <v>1500</v>
      </c>
      <c r="D700" s="441" t="s">
        <v>57</v>
      </c>
      <c r="E700" s="441">
        <f>E696+E699+E698</f>
        <v>0</v>
      </c>
      <c r="F700" s="441">
        <f>F696+F699+F698</f>
        <v>0</v>
      </c>
      <c r="G700" s="441">
        <f>G696+G699+G698</f>
        <v>0</v>
      </c>
      <c r="H700" s="441">
        <f>H696+H699+H698</f>
        <v>0</v>
      </c>
      <c r="I700" s="441">
        <f>I696+I699+I698</f>
        <v>0</v>
      </c>
    </row>
    <row r="701" spans="1:9" s="441" customFormat="1" ht="15">
      <c r="A701" s="441" t="s">
        <v>320</v>
      </c>
      <c r="B701" s="441" t="s">
        <v>144</v>
      </c>
      <c r="C701" s="441" t="s">
        <v>1110</v>
      </c>
      <c r="D701" s="441" t="s">
        <v>109</v>
      </c>
      <c r="E701" s="441">
        <f>E691*E696/1000</f>
        <v>0</v>
      </c>
      <c r="F701" s="441">
        <f>F691*F696/1000</f>
        <v>0</v>
      </c>
      <c r="G701" s="441">
        <f>G691*G696/1000</f>
        <v>0</v>
      </c>
      <c r="H701" s="441">
        <f>H691*H696/1000</f>
        <v>0</v>
      </c>
      <c r="I701" s="441">
        <f>I691*I696/1000</f>
        <v>0</v>
      </c>
    </row>
    <row r="702" spans="1:9" s="441" customFormat="1" ht="15">
      <c r="A702" s="441" t="s">
        <v>322</v>
      </c>
      <c r="B702" s="441" t="s">
        <v>963</v>
      </c>
      <c r="C702" s="441" t="s">
        <v>1490</v>
      </c>
      <c r="D702" s="441" t="s">
        <v>109</v>
      </c>
      <c r="E702" s="441">
        <f>E691*E697/1000</f>
        <v>0</v>
      </c>
      <c r="F702" s="441">
        <f>F691*F697/1000</f>
        <v>0</v>
      </c>
      <c r="G702" s="441">
        <f>G691*G697/1000</f>
        <v>0</v>
      </c>
      <c r="H702" s="441">
        <f>H691*H697/1000</f>
        <v>0</v>
      </c>
      <c r="I702" s="441">
        <f>I691*I697/1000</f>
        <v>0</v>
      </c>
    </row>
    <row r="703" spans="1:9" s="441" customFormat="1" ht="15">
      <c r="A703" s="441" t="s">
        <v>324</v>
      </c>
      <c r="B703" s="441" t="s">
        <v>536</v>
      </c>
      <c r="C703" s="441" t="s">
        <v>1452</v>
      </c>
      <c r="D703" s="441" t="s">
        <v>109</v>
      </c>
      <c r="E703" s="441">
        <f aca="true" t="shared" si="28" ref="E703:I704">E691*E698/1000</f>
        <v>0</v>
      </c>
      <c r="F703" s="441">
        <f t="shared" si="28"/>
        <v>0</v>
      </c>
      <c r="G703" s="441">
        <f t="shared" si="28"/>
        <v>0</v>
      </c>
      <c r="H703" s="441">
        <f t="shared" si="28"/>
        <v>0</v>
      </c>
      <c r="I703" s="441">
        <f t="shared" si="28"/>
        <v>0</v>
      </c>
    </row>
    <row r="704" spans="1:9" s="441" customFormat="1" ht="15">
      <c r="A704" s="441" t="s">
        <v>326</v>
      </c>
      <c r="B704" s="441" t="s">
        <v>131</v>
      </c>
      <c r="C704" s="441" t="s">
        <v>1453</v>
      </c>
      <c r="D704" s="441" t="s">
        <v>109</v>
      </c>
      <c r="E704" s="441">
        <f t="shared" si="28"/>
        <v>0</v>
      </c>
      <c r="F704" s="441">
        <f t="shared" si="28"/>
        <v>0</v>
      </c>
      <c r="G704" s="441">
        <f t="shared" si="28"/>
        <v>0</v>
      </c>
      <c r="H704" s="441">
        <f t="shared" si="28"/>
        <v>0</v>
      </c>
      <c r="I704" s="441">
        <f t="shared" si="28"/>
        <v>0</v>
      </c>
    </row>
    <row r="705" spans="8:10" s="781" customFormat="1" ht="14.25">
      <c r="H705" s="831"/>
      <c r="I705" s="784"/>
      <c r="J705" s="782"/>
    </row>
    <row r="706" spans="1:12" ht="45" customHeight="1">
      <c r="A706" s="481" t="s">
        <v>500</v>
      </c>
      <c r="B706" s="493" t="s">
        <v>73</v>
      </c>
      <c r="C706" s="1110" t="s">
        <v>435</v>
      </c>
      <c r="D706" s="1111"/>
      <c r="E706" s="455"/>
      <c r="F706" s="455"/>
      <c r="G706" s="455"/>
      <c r="H706" s="482"/>
      <c r="I706" s="455"/>
      <c r="J706" s="455"/>
      <c r="K706" s="20"/>
      <c r="L706" s="20"/>
    </row>
    <row r="707" spans="1:12" ht="15">
      <c r="A707" s="483" t="s">
        <v>35</v>
      </c>
      <c r="B707" s="484" t="s">
        <v>478</v>
      </c>
      <c r="C707" s="485" t="s">
        <v>479</v>
      </c>
      <c r="D707" s="230" t="s">
        <v>480</v>
      </c>
      <c r="E707" s="193"/>
      <c r="F707" s="193"/>
      <c r="G707" s="193"/>
      <c r="H707" s="190">
        <f>_xlfn.IFERROR(_xlfn.AVERAGEIF(E707:G707,"&gt;0",E707:G707),0)</f>
        <v>0</v>
      </c>
      <c r="I707" s="193"/>
      <c r="J707" s="45"/>
      <c r="K707" s="20"/>
      <c r="L707" s="20"/>
    </row>
    <row r="708" spans="1:12" ht="15">
      <c r="A708" s="483" t="s">
        <v>36</v>
      </c>
      <c r="B708" s="484" t="s">
        <v>481</v>
      </c>
      <c r="C708" s="189" t="s">
        <v>482</v>
      </c>
      <c r="D708" s="230" t="s">
        <v>145</v>
      </c>
      <c r="E708" s="193"/>
      <c r="F708" s="193"/>
      <c r="G708" s="193"/>
      <c r="H708" s="190">
        <f>_xlfn.IFERROR(_xlfn.AVERAGEIF(E708:G708,"&gt;0",E708:G708),0)</f>
        <v>0</v>
      </c>
      <c r="I708" s="193"/>
      <c r="J708" s="45"/>
      <c r="K708" s="20"/>
      <c r="L708" s="20"/>
    </row>
    <row r="709" spans="1:12" ht="15">
      <c r="A709" s="483" t="s">
        <v>37</v>
      </c>
      <c r="B709" s="484" t="s">
        <v>192</v>
      </c>
      <c r="C709" s="189" t="s">
        <v>482</v>
      </c>
      <c r="D709" s="230" t="s">
        <v>145</v>
      </c>
      <c r="E709" s="193"/>
      <c r="F709" s="193"/>
      <c r="G709" s="193"/>
      <c r="H709" s="190">
        <f>_xlfn.IFERROR(_xlfn.AVERAGEIF(E709:G709,"&gt;0",E709:G709),0)</f>
        <v>0</v>
      </c>
      <c r="I709" s="193"/>
      <c r="J709" s="45"/>
      <c r="K709" s="20"/>
      <c r="L709" s="20"/>
    </row>
    <row r="710" spans="1:12" ht="15">
      <c r="A710" s="483" t="s">
        <v>38</v>
      </c>
      <c r="B710" s="484" t="s">
        <v>21</v>
      </c>
      <c r="C710" s="189" t="s">
        <v>75</v>
      </c>
      <c r="D710" s="230" t="s">
        <v>57</v>
      </c>
      <c r="E710" s="126">
        <v>0</v>
      </c>
      <c r="F710" s="126">
        <v>0</v>
      </c>
      <c r="G710" s="126">
        <v>0</v>
      </c>
      <c r="H710" s="190">
        <f>AVERAGEA(E710:G710)</f>
        <v>0</v>
      </c>
      <c r="I710" s="126">
        <v>0</v>
      </c>
      <c r="J710" s="45"/>
      <c r="K710" s="20"/>
      <c r="L710" s="20"/>
    </row>
    <row r="711" spans="1:12" ht="15">
      <c r="A711" s="483" t="s">
        <v>39</v>
      </c>
      <c r="B711" s="484" t="s">
        <v>483</v>
      </c>
      <c r="C711" s="189" t="s">
        <v>484</v>
      </c>
      <c r="D711" s="230" t="s">
        <v>3</v>
      </c>
      <c r="E711" s="193"/>
      <c r="F711" s="193"/>
      <c r="G711" s="193"/>
      <c r="H711" s="190">
        <f>_xlfn.IFERROR(_xlfn.AVERAGEIF(E711:G711,"&gt;0",E711:G711),0)</f>
        <v>0</v>
      </c>
      <c r="I711" s="193"/>
      <c r="J711" s="45"/>
      <c r="K711" s="20"/>
      <c r="L711" s="20"/>
    </row>
    <row r="712" spans="1:12" ht="15">
      <c r="A712" s="230" t="s">
        <v>40</v>
      </c>
      <c r="B712" s="484" t="s">
        <v>134</v>
      </c>
      <c r="C712" s="189" t="s">
        <v>75</v>
      </c>
      <c r="D712" s="230" t="s">
        <v>57</v>
      </c>
      <c r="E712" s="126">
        <v>0</v>
      </c>
      <c r="F712" s="126">
        <v>0</v>
      </c>
      <c r="G712" s="126">
        <v>0</v>
      </c>
      <c r="H712" s="190">
        <f>AVERAGEA(E712:G712)</f>
        <v>0</v>
      </c>
      <c r="I712" s="126">
        <v>0</v>
      </c>
      <c r="J712" s="45"/>
      <c r="K712" s="20"/>
      <c r="L712" s="20"/>
    </row>
    <row r="713" spans="1:12" ht="15">
      <c r="A713" s="230" t="s">
        <v>41</v>
      </c>
      <c r="B713" s="484" t="s">
        <v>962</v>
      </c>
      <c r="C713" s="189" t="s">
        <v>75</v>
      </c>
      <c r="D713" s="230" t="s">
        <v>57</v>
      </c>
      <c r="E713" s="126">
        <v>0</v>
      </c>
      <c r="F713" s="126">
        <v>0</v>
      </c>
      <c r="G713" s="126">
        <v>0</v>
      </c>
      <c r="H713" s="190">
        <f>AVERAGEA(E713:G713)</f>
        <v>0</v>
      </c>
      <c r="I713" s="126">
        <v>0</v>
      </c>
      <c r="J713" s="45"/>
      <c r="K713" s="20"/>
      <c r="L713" s="20"/>
    </row>
    <row r="714" spans="1:12" ht="15">
      <c r="A714" s="230" t="s">
        <v>42</v>
      </c>
      <c r="B714" s="484" t="s">
        <v>537</v>
      </c>
      <c r="C714" s="189" t="s">
        <v>75</v>
      </c>
      <c r="D714" s="230" t="s">
        <v>57</v>
      </c>
      <c r="E714" s="126">
        <v>0</v>
      </c>
      <c r="F714" s="126">
        <v>0</v>
      </c>
      <c r="G714" s="126">
        <v>0</v>
      </c>
      <c r="H714" s="190">
        <f>AVERAGEA(E714:G714)</f>
        <v>0</v>
      </c>
      <c r="I714" s="126">
        <v>0</v>
      </c>
      <c r="J714" s="45"/>
      <c r="K714" s="20"/>
      <c r="L714" s="20"/>
    </row>
    <row r="715" spans="1:12" ht="15">
      <c r="A715" s="230" t="s">
        <v>70</v>
      </c>
      <c r="B715" s="484" t="s">
        <v>130</v>
      </c>
      <c r="C715" s="189" t="s">
        <v>75</v>
      </c>
      <c r="D715" s="230" t="s">
        <v>57</v>
      </c>
      <c r="E715" s="126">
        <v>0</v>
      </c>
      <c r="F715" s="126">
        <v>0</v>
      </c>
      <c r="G715" s="126">
        <v>0</v>
      </c>
      <c r="H715" s="190">
        <f>AVERAGEA(E715:G715)</f>
        <v>0</v>
      </c>
      <c r="I715" s="126">
        <v>0</v>
      </c>
      <c r="J715" s="45"/>
      <c r="K715" s="20"/>
      <c r="L715" s="20"/>
    </row>
    <row r="716" spans="1:9" s="441" customFormat="1" ht="22.5" customHeight="1">
      <c r="A716" s="441" t="s">
        <v>71</v>
      </c>
      <c r="B716" s="441" t="s">
        <v>54</v>
      </c>
      <c r="C716" s="441" t="s">
        <v>1458</v>
      </c>
      <c r="D716" s="441" t="s">
        <v>57</v>
      </c>
      <c r="E716" s="441">
        <f>E712+E715+E713+E714</f>
        <v>0</v>
      </c>
      <c r="F716" s="441">
        <f>F712+F715+F713+F714</f>
        <v>0</v>
      </c>
      <c r="G716" s="441">
        <f>G712+G715+G713+G714</f>
        <v>0</v>
      </c>
      <c r="H716" s="441">
        <f>H712+H715+H713+H714</f>
        <v>0</v>
      </c>
      <c r="I716" s="441">
        <f>I712+I715+I713+I714</f>
        <v>0</v>
      </c>
    </row>
    <row r="717" spans="1:9" s="441" customFormat="1" ht="23.25" customHeight="1">
      <c r="A717" s="441" t="s">
        <v>72</v>
      </c>
      <c r="B717" s="441" t="s">
        <v>144</v>
      </c>
      <c r="C717" s="441" t="s">
        <v>1454</v>
      </c>
      <c r="D717" s="441" t="s">
        <v>109</v>
      </c>
      <c r="E717" s="441">
        <f>E708*E712/1000</f>
        <v>0</v>
      </c>
      <c r="F717" s="441">
        <f>F708*F712/1000</f>
        <v>0</v>
      </c>
      <c r="G717" s="441">
        <f>G708*G712/1000</f>
        <v>0</v>
      </c>
      <c r="H717" s="441">
        <f>H708*H712/1000</f>
        <v>0</v>
      </c>
      <c r="I717" s="441">
        <f>I708*I712/1000</f>
        <v>0</v>
      </c>
    </row>
    <row r="718" spans="1:9" s="441" customFormat="1" ht="15">
      <c r="A718" s="441" t="s">
        <v>320</v>
      </c>
      <c r="B718" s="441" t="s">
        <v>963</v>
      </c>
      <c r="C718" s="441" t="s">
        <v>1455</v>
      </c>
      <c r="D718" s="441" t="s">
        <v>109</v>
      </c>
      <c r="E718" s="441">
        <f>E708*E713/1000</f>
        <v>0</v>
      </c>
      <c r="F718" s="441">
        <f>F708*F713/1000</f>
        <v>0</v>
      </c>
      <c r="G718" s="441">
        <f>G708*G713/1000</f>
        <v>0</v>
      </c>
      <c r="H718" s="441">
        <f>H708*H713/1000</f>
        <v>0</v>
      </c>
      <c r="I718" s="441">
        <f>I708*I713/1000</f>
        <v>0</v>
      </c>
    </row>
    <row r="719" spans="1:9" s="441" customFormat="1" ht="24.75" customHeight="1">
      <c r="A719" s="441" t="s">
        <v>322</v>
      </c>
      <c r="B719" s="457" t="s">
        <v>536</v>
      </c>
      <c r="C719" s="441" t="s">
        <v>1456</v>
      </c>
      <c r="D719" s="441" t="s">
        <v>109</v>
      </c>
      <c r="E719" s="441">
        <f aca="true" t="shared" si="29" ref="E719:I720">E708*E714/1000</f>
        <v>0</v>
      </c>
      <c r="F719" s="441">
        <f t="shared" si="29"/>
        <v>0</v>
      </c>
      <c r="G719" s="441">
        <f t="shared" si="29"/>
        <v>0</v>
      </c>
      <c r="H719" s="441">
        <f t="shared" si="29"/>
        <v>0</v>
      </c>
      <c r="I719" s="441">
        <f t="shared" si="29"/>
        <v>0</v>
      </c>
    </row>
    <row r="720" spans="1:9" s="441" customFormat="1" ht="15">
      <c r="A720" s="441" t="s">
        <v>324</v>
      </c>
      <c r="B720" s="441" t="s">
        <v>131</v>
      </c>
      <c r="C720" s="441" t="s">
        <v>1457</v>
      </c>
      <c r="D720" s="441" t="s">
        <v>109</v>
      </c>
      <c r="E720" s="441">
        <f t="shared" si="29"/>
        <v>0</v>
      </c>
      <c r="F720" s="441">
        <f t="shared" si="29"/>
        <v>0</v>
      </c>
      <c r="G720" s="441">
        <f t="shared" si="29"/>
        <v>0</v>
      </c>
      <c r="H720" s="441">
        <f t="shared" si="29"/>
        <v>0</v>
      </c>
      <c r="I720" s="441">
        <f t="shared" si="29"/>
        <v>0</v>
      </c>
    </row>
    <row r="721" spans="1:12" ht="45" customHeight="1">
      <c r="A721" s="481" t="s">
        <v>541</v>
      </c>
      <c r="B721" s="493" t="s">
        <v>538</v>
      </c>
      <c r="C721" s="1110" t="s">
        <v>436</v>
      </c>
      <c r="D721" s="1111"/>
      <c r="E721" s="455"/>
      <c r="F721" s="455"/>
      <c r="G721" s="455"/>
      <c r="H721" s="482"/>
      <c r="I721" s="455"/>
      <c r="J721" s="455"/>
      <c r="K721" s="20"/>
      <c r="L721" s="20"/>
    </row>
    <row r="722" spans="1:12" ht="15">
      <c r="A722" s="483" t="s">
        <v>35</v>
      </c>
      <c r="B722" s="484" t="s">
        <v>478</v>
      </c>
      <c r="C722" s="485" t="s">
        <v>479</v>
      </c>
      <c r="D722" s="230" t="s">
        <v>480</v>
      </c>
      <c r="E722" s="193"/>
      <c r="F722" s="193"/>
      <c r="G722" s="193"/>
      <c r="H722" s="190">
        <f>_xlfn.IFERROR(_xlfn.AVERAGEIF(E722:G722,"&gt;0",E722:G722),0)</f>
        <v>0</v>
      </c>
      <c r="I722" s="193"/>
      <c r="J722" s="45"/>
      <c r="K722" s="20"/>
      <c r="L722" s="20"/>
    </row>
    <row r="723" spans="1:12" ht="15">
      <c r="A723" s="483" t="s">
        <v>36</v>
      </c>
      <c r="B723" s="484" t="s">
        <v>481</v>
      </c>
      <c r="C723" s="189" t="s">
        <v>482</v>
      </c>
      <c r="D723" s="230" t="s">
        <v>145</v>
      </c>
      <c r="E723" s="193"/>
      <c r="F723" s="193"/>
      <c r="G723" s="193"/>
      <c r="H723" s="190">
        <f>_xlfn.IFERROR(_xlfn.AVERAGEIF(E723:G723,"&gt;0",E723:G723),0)</f>
        <v>0</v>
      </c>
      <c r="I723" s="193"/>
      <c r="J723" s="45"/>
      <c r="K723" s="20"/>
      <c r="L723" s="20"/>
    </row>
    <row r="724" spans="1:12" ht="15">
      <c r="A724" s="483" t="s">
        <v>37</v>
      </c>
      <c r="B724" s="484" t="s">
        <v>192</v>
      </c>
      <c r="C724" s="189" t="s">
        <v>482</v>
      </c>
      <c r="D724" s="230" t="s">
        <v>145</v>
      </c>
      <c r="E724" s="193"/>
      <c r="F724" s="193"/>
      <c r="G724" s="193"/>
      <c r="H724" s="190">
        <f>_xlfn.IFERROR(_xlfn.AVERAGEIF(E724:G724,"&gt;0",E724:G724),0)</f>
        <v>0</v>
      </c>
      <c r="I724" s="193"/>
      <c r="J724" s="45"/>
      <c r="K724" s="20"/>
      <c r="L724" s="20"/>
    </row>
    <row r="725" spans="1:12" ht="15">
      <c r="A725" s="483" t="s">
        <v>38</v>
      </c>
      <c r="B725" s="484" t="s">
        <v>21</v>
      </c>
      <c r="C725" s="189" t="s">
        <v>75</v>
      </c>
      <c r="D725" s="230" t="s">
        <v>57</v>
      </c>
      <c r="E725" s="126">
        <v>0</v>
      </c>
      <c r="F725" s="126">
        <v>0</v>
      </c>
      <c r="G725" s="126">
        <v>0</v>
      </c>
      <c r="H725" s="190">
        <f>AVERAGEA(E725:G725)</f>
        <v>0</v>
      </c>
      <c r="I725" s="126">
        <v>0</v>
      </c>
      <c r="J725" s="45"/>
      <c r="K725" s="20"/>
      <c r="L725" s="20"/>
    </row>
    <row r="726" spans="1:12" ht="15">
      <c r="A726" s="483" t="s">
        <v>39</v>
      </c>
      <c r="B726" s="484" t="s">
        <v>483</v>
      </c>
      <c r="C726" s="189" t="s">
        <v>484</v>
      </c>
      <c r="D726" s="230" t="s">
        <v>3</v>
      </c>
      <c r="E726" s="193"/>
      <c r="F726" s="193"/>
      <c r="G726" s="193"/>
      <c r="H726" s="190">
        <f>_xlfn.IFERROR(_xlfn.AVERAGEIF(E726:G726,"&gt;0",E726:G726),0)</f>
        <v>0</v>
      </c>
      <c r="I726" s="193"/>
      <c r="J726" s="45"/>
      <c r="K726" s="20"/>
      <c r="L726" s="20"/>
    </row>
    <row r="727" spans="1:12" ht="15">
      <c r="A727" s="230" t="s">
        <v>40</v>
      </c>
      <c r="B727" s="484" t="s">
        <v>134</v>
      </c>
      <c r="C727" s="189" t="s">
        <v>75</v>
      </c>
      <c r="D727" s="230" t="s">
        <v>57</v>
      </c>
      <c r="E727" s="126">
        <v>0</v>
      </c>
      <c r="F727" s="126">
        <v>0</v>
      </c>
      <c r="G727" s="126">
        <v>0</v>
      </c>
      <c r="H727" s="190">
        <f>AVERAGEA(E727:G727)</f>
        <v>0</v>
      </c>
      <c r="I727" s="126">
        <v>0</v>
      </c>
      <c r="J727" s="45"/>
      <c r="K727" s="20"/>
      <c r="L727" s="20"/>
    </row>
    <row r="728" spans="1:12" ht="15">
      <c r="A728" s="230" t="s">
        <v>41</v>
      </c>
      <c r="B728" s="484" t="s">
        <v>962</v>
      </c>
      <c r="C728" s="189" t="s">
        <v>75</v>
      </c>
      <c r="D728" s="230" t="s">
        <v>57</v>
      </c>
      <c r="E728" s="126">
        <v>0</v>
      </c>
      <c r="F728" s="126">
        <v>0</v>
      </c>
      <c r="G728" s="126">
        <v>0</v>
      </c>
      <c r="H728" s="190">
        <f>AVERAGEA(E728:G728)</f>
        <v>0</v>
      </c>
      <c r="I728" s="126">
        <v>0</v>
      </c>
      <c r="J728" s="45"/>
      <c r="K728" s="20"/>
      <c r="L728" s="20"/>
    </row>
    <row r="729" spans="1:12" ht="15">
      <c r="A729" s="230" t="s">
        <v>42</v>
      </c>
      <c r="B729" s="484" t="s">
        <v>537</v>
      </c>
      <c r="C729" s="189" t="s">
        <v>75</v>
      </c>
      <c r="D729" s="230" t="s">
        <v>57</v>
      </c>
      <c r="E729" s="126">
        <v>0</v>
      </c>
      <c r="F729" s="126">
        <v>0</v>
      </c>
      <c r="G729" s="126">
        <v>0</v>
      </c>
      <c r="H729" s="190">
        <f>AVERAGEA(E729:G729)</f>
        <v>0</v>
      </c>
      <c r="I729" s="126">
        <v>0</v>
      </c>
      <c r="J729" s="45"/>
      <c r="K729" s="20"/>
      <c r="L729" s="20"/>
    </row>
    <row r="730" spans="1:12" ht="15">
      <c r="A730" s="230" t="s">
        <v>70</v>
      </c>
      <c r="B730" s="484" t="s">
        <v>130</v>
      </c>
      <c r="C730" s="189" t="s">
        <v>75</v>
      </c>
      <c r="D730" s="230" t="s">
        <v>57</v>
      </c>
      <c r="E730" s="126">
        <v>0</v>
      </c>
      <c r="F730" s="126">
        <v>0</v>
      </c>
      <c r="G730" s="126">
        <v>0</v>
      </c>
      <c r="H730" s="190">
        <f>AVERAGEA(E730:G730)</f>
        <v>0</v>
      </c>
      <c r="I730" s="126">
        <v>0</v>
      </c>
      <c r="J730" s="45"/>
      <c r="K730" s="20"/>
      <c r="L730" s="20"/>
    </row>
    <row r="731" spans="1:9" s="441" customFormat="1" ht="30">
      <c r="A731" s="441" t="s">
        <v>71</v>
      </c>
      <c r="B731" s="441" t="s">
        <v>54</v>
      </c>
      <c r="C731" s="457" t="s">
        <v>1463</v>
      </c>
      <c r="D731" s="441" t="s">
        <v>57</v>
      </c>
      <c r="E731" s="441">
        <f>E727+E730+E728+E729</f>
        <v>0</v>
      </c>
      <c r="F731" s="441">
        <f>F727+F730+F728+F729</f>
        <v>0</v>
      </c>
      <c r="G731" s="441">
        <f>G727+G730+G728+G729</f>
        <v>0</v>
      </c>
      <c r="H731" s="441">
        <f>H727+H730+H728+H729</f>
        <v>0</v>
      </c>
      <c r="I731" s="441">
        <f>I727+I730+I728+I729</f>
        <v>0</v>
      </c>
    </row>
    <row r="732" spans="1:9" s="441" customFormat="1" ht="15">
      <c r="A732" s="441" t="s">
        <v>72</v>
      </c>
      <c r="B732" s="441" t="s">
        <v>144</v>
      </c>
      <c r="C732" s="441" t="s">
        <v>1459</v>
      </c>
      <c r="D732" s="441" t="s">
        <v>109</v>
      </c>
      <c r="E732" s="441">
        <f>E723*E727/1000</f>
        <v>0</v>
      </c>
      <c r="F732" s="441">
        <f>F723*F727/1000</f>
        <v>0</v>
      </c>
      <c r="G732" s="441">
        <f>G723*G727/1000</f>
        <v>0</v>
      </c>
      <c r="H732" s="441">
        <f>H723*H727/1000</f>
        <v>0</v>
      </c>
      <c r="I732" s="441">
        <f>I723*I727/1000</f>
        <v>0</v>
      </c>
    </row>
    <row r="733" spans="1:9" s="441" customFormat="1" ht="15">
      <c r="A733" s="441" t="s">
        <v>72</v>
      </c>
      <c r="B733" s="441" t="s">
        <v>963</v>
      </c>
      <c r="C733" s="441" t="s">
        <v>1460</v>
      </c>
      <c r="D733" s="441" t="s">
        <v>109</v>
      </c>
      <c r="E733" s="441">
        <f>E723*E728/1000</f>
        <v>0</v>
      </c>
      <c r="F733" s="441">
        <f>F723*F728/1000</f>
        <v>0</v>
      </c>
      <c r="G733" s="441">
        <f>G723*G728/1000</f>
        <v>0</v>
      </c>
      <c r="H733" s="441">
        <f>H723*H728/1000</f>
        <v>0</v>
      </c>
      <c r="I733" s="441">
        <f>I723*I728/1000</f>
        <v>0</v>
      </c>
    </row>
    <row r="734" spans="1:9" s="441" customFormat="1" ht="30">
      <c r="A734" s="441" t="s">
        <v>320</v>
      </c>
      <c r="B734" s="457" t="s">
        <v>536</v>
      </c>
      <c r="C734" s="441" t="s">
        <v>1461</v>
      </c>
      <c r="D734" s="441" t="s">
        <v>109</v>
      </c>
      <c r="E734" s="441">
        <f aca="true" t="shared" si="30" ref="E734:I735">E723*E729/1000</f>
        <v>0</v>
      </c>
      <c r="F734" s="441">
        <f t="shared" si="30"/>
        <v>0</v>
      </c>
      <c r="G734" s="441">
        <f t="shared" si="30"/>
        <v>0</v>
      </c>
      <c r="H734" s="441">
        <f t="shared" si="30"/>
        <v>0</v>
      </c>
      <c r="I734" s="441">
        <f t="shared" si="30"/>
        <v>0</v>
      </c>
    </row>
    <row r="735" spans="1:9" s="441" customFormat="1" ht="15">
      <c r="A735" s="441" t="s">
        <v>322</v>
      </c>
      <c r="B735" s="441" t="s">
        <v>131</v>
      </c>
      <c r="C735" s="441" t="s">
        <v>1462</v>
      </c>
      <c r="D735" s="441" t="s">
        <v>109</v>
      </c>
      <c r="E735" s="441">
        <f t="shared" si="30"/>
        <v>0</v>
      </c>
      <c r="F735" s="441">
        <f t="shared" si="30"/>
        <v>0</v>
      </c>
      <c r="G735" s="441">
        <f t="shared" si="30"/>
        <v>0</v>
      </c>
      <c r="H735" s="441">
        <f t="shared" si="30"/>
        <v>0</v>
      </c>
      <c r="I735" s="441">
        <f t="shared" si="30"/>
        <v>0</v>
      </c>
    </row>
    <row r="736" spans="1:9" s="441" customFormat="1" ht="75">
      <c r="A736" s="441" t="s">
        <v>726</v>
      </c>
      <c r="B736" s="457" t="s">
        <v>540</v>
      </c>
      <c r="C736" s="457" t="s">
        <v>1507</v>
      </c>
      <c r="D736" s="441" t="s">
        <v>109</v>
      </c>
      <c r="E736" s="441">
        <f>IF(OR(E490="Yes"),E599+E615+E668+E684+E717+E732,E599+E615+E668+E684)</f>
        <v>0</v>
      </c>
      <c r="F736" s="441">
        <f>IF(OR(F490="Yes"),F599+F615+F668+F684+F717+F732,F599+F615+F668+F684)</f>
        <v>0</v>
      </c>
      <c r="G736" s="441">
        <f>IF(OR(G490="Yes"),G599+G615+G668+G684+G717+G732,G599+G615+G668+G684)</f>
        <v>0</v>
      </c>
      <c r="H736" s="441">
        <f>IF(OR(H490="Yes"),H599+H615+H668+H684+H717+H732,H599+H615+H668+H684)</f>
        <v>0</v>
      </c>
      <c r="I736" s="441">
        <f>IF(OR(I490="Yes"),I599+I615+I668+I684+I717+I732,I599+I615+I668+I684)</f>
        <v>0</v>
      </c>
    </row>
    <row r="737" spans="1:9" s="441" customFormat="1" ht="45">
      <c r="A737" s="441" t="s">
        <v>1265</v>
      </c>
      <c r="B737" s="457" t="s">
        <v>979</v>
      </c>
      <c r="C737" s="457" t="s">
        <v>1508</v>
      </c>
      <c r="D737" s="441" t="s">
        <v>109</v>
      </c>
      <c r="E737" s="441">
        <f>E599+E615+E668+E684+E701+E717+E732</f>
        <v>0</v>
      </c>
      <c r="F737" s="441">
        <f>F599+F615+F668+F684+F701+F717+F732</f>
        <v>0</v>
      </c>
      <c r="G737" s="441">
        <f>G599+G615+G668+G684+G701+G717+G732</f>
        <v>0</v>
      </c>
      <c r="H737" s="441">
        <f>H599+H615+H668+H684+H701+H717+H732</f>
        <v>0</v>
      </c>
      <c r="I737" s="441">
        <f>I599+I615+I668+I684+I701+I717+I732</f>
        <v>0</v>
      </c>
    </row>
    <row r="738" spans="1:9" s="441" customFormat="1" ht="90">
      <c r="A738" s="441" t="s">
        <v>965</v>
      </c>
      <c r="B738" s="457" t="s">
        <v>964</v>
      </c>
      <c r="C738" s="457" t="s">
        <v>1509</v>
      </c>
      <c r="D738" s="441" t="s">
        <v>109</v>
      </c>
      <c r="E738" s="441">
        <f>IF(OR(E517="Yes"),E600+E616+E669+E685+E718+E733,E600+E616+E669+E685)</f>
        <v>0</v>
      </c>
      <c r="F738" s="441">
        <f>IF(OR(F517="Yes"),F600+F616+F669+F685+F718+F733,F600+F616+F669+F685)</f>
        <v>0</v>
      </c>
      <c r="G738" s="441">
        <f>IF(OR(G517="Yes"),G600+G616+G669+G685+G718+G733,G600+G616+G669+G685)</f>
        <v>0</v>
      </c>
      <c r="H738" s="441">
        <f>IF(OR(H517="Yes"),H600+H616+H669+H685+H718+H733,H600+H616+H669+H685)</f>
        <v>0</v>
      </c>
      <c r="I738" s="441">
        <f>IF(OR(I517="Yes"),I600+I616+I669+I685+I718+I733,I600+I616+I669+I685)</f>
        <v>0</v>
      </c>
    </row>
    <row r="739" spans="1:9" s="441" customFormat="1" ht="30">
      <c r="A739" s="441" t="s">
        <v>1266</v>
      </c>
      <c r="B739" s="457" t="s">
        <v>982</v>
      </c>
      <c r="C739" s="457" t="s">
        <v>1510</v>
      </c>
      <c r="D739" s="441" t="s">
        <v>109</v>
      </c>
      <c r="E739" s="441">
        <f>E600+E616+E669+E685+E718+E733+E702</f>
        <v>0</v>
      </c>
      <c r="F739" s="441">
        <f>F600+F616+F669+F685+F718+F733+F702</f>
        <v>0</v>
      </c>
      <c r="G739" s="441">
        <f>G600+G616+G669+G685+G718+G733+G702</f>
        <v>0</v>
      </c>
      <c r="H739" s="441">
        <f>H600+H616+H669+H685+H718+H733+H702</f>
        <v>0</v>
      </c>
      <c r="I739" s="441">
        <f>I600+I616+I669+I685+I718+I733+I702</f>
        <v>0</v>
      </c>
    </row>
    <row r="740" spans="1:9" s="441" customFormat="1" ht="105">
      <c r="A740" s="441" t="s">
        <v>1267</v>
      </c>
      <c r="B740" s="457" t="s">
        <v>539</v>
      </c>
      <c r="C740" s="457" t="s">
        <v>1112</v>
      </c>
      <c r="D740" s="441" t="s">
        <v>109</v>
      </c>
      <c r="E740" s="441">
        <f>IF(OR(E526,E553="Yes"),E601+E617+E670+E686+E719*(1-E578)+E734*(1-E578),E601+E617+E670+E686)</f>
        <v>0</v>
      </c>
      <c r="F740" s="441">
        <f>IF(OR(F526,F553="Yes"),F601+F617+F670+F686+F719*(1-F578)+F734*(1-F578),F601+F617+F670+F686)</f>
        <v>0</v>
      </c>
      <c r="G740" s="441">
        <f>IF(OR(G526,G553="Yes"),G601+G617+G670+G686+G719*(1-G578)+G734*(1-G578),G601+G617+G670+G686)</f>
        <v>0</v>
      </c>
      <c r="H740" s="441">
        <f>IF(OR(H526,H553="Yes"),H601+H617+H670+H686+H719*(1-H578)+H734*(1-H578),H601+H617+H670+H686)</f>
        <v>0</v>
      </c>
      <c r="I740" s="441">
        <f>IF(OR(I526,I553="Yes"),I601+I617+I670+I686+I719*(1-I578)+I734*(1-I578),I601+I617+I670+I686)</f>
        <v>0</v>
      </c>
    </row>
    <row r="741" spans="1:9" s="441" customFormat="1" ht="45">
      <c r="A741" s="441" t="s">
        <v>1268</v>
      </c>
      <c r="B741" s="441" t="s">
        <v>132</v>
      </c>
      <c r="C741" s="457" t="s">
        <v>1113</v>
      </c>
      <c r="D741" s="441" t="s">
        <v>109</v>
      </c>
      <c r="E741" s="441">
        <f>E602+E618+E627+E636+E645+E654+E671+E687</f>
        <v>0</v>
      </c>
      <c r="F741" s="441">
        <f>F602+F618+F627+F636+F645+F654+F671+F687</f>
        <v>0</v>
      </c>
      <c r="G741" s="441">
        <f>G602+G618+G627+G636+G645+G654+G671+G687</f>
        <v>0</v>
      </c>
      <c r="H741" s="441">
        <f>H602+H618+H627+H636+H645+H654+H671+H687</f>
        <v>0</v>
      </c>
      <c r="I741" s="441">
        <f>I602+I618+I627+I636+I645+I654+I671+I687</f>
        <v>0</v>
      </c>
    </row>
    <row r="742" spans="1:10" s="274" customFormat="1" ht="15">
      <c r="A742" s="470"/>
      <c r="B742" s="470"/>
      <c r="C742" s="473"/>
      <c r="D742" s="470"/>
      <c r="E742" s="470"/>
      <c r="F742" s="470"/>
      <c r="G742" s="470"/>
      <c r="H742" s="470"/>
      <c r="I742" s="539"/>
      <c r="J742" s="470"/>
    </row>
    <row r="743" spans="1:12" ht="15">
      <c r="A743" s="481" t="s">
        <v>30</v>
      </c>
      <c r="B743" s="482" t="s">
        <v>10</v>
      </c>
      <c r="C743" s="482"/>
      <c r="D743" s="482"/>
      <c r="E743" s="455"/>
      <c r="F743" s="455"/>
      <c r="G743" s="455"/>
      <c r="H743" s="482"/>
      <c r="I743" s="455"/>
      <c r="J743" s="455"/>
      <c r="K743" s="20"/>
      <c r="L743" s="20"/>
    </row>
    <row r="744" spans="1:12" ht="15">
      <c r="A744" s="481" t="s">
        <v>31</v>
      </c>
      <c r="B744" s="482" t="s">
        <v>915</v>
      </c>
      <c r="C744" s="482"/>
      <c r="D744" s="482"/>
      <c r="E744" s="455"/>
      <c r="F744" s="455"/>
      <c r="G744" s="455"/>
      <c r="H744" s="482"/>
      <c r="I744" s="455"/>
      <c r="J744" s="455"/>
      <c r="K744" s="20"/>
      <c r="L744" s="20"/>
    </row>
    <row r="745" spans="1:12" ht="15">
      <c r="A745" s="542" t="s">
        <v>35</v>
      </c>
      <c r="B745" s="484" t="s">
        <v>478</v>
      </c>
      <c r="C745" s="485" t="s">
        <v>479</v>
      </c>
      <c r="D745" s="230" t="s">
        <v>480</v>
      </c>
      <c r="E745" s="193"/>
      <c r="F745" s="193"/>
      <c r="G745" s="193"/>
      <c r="H745" s="441">
        <f>_xlfn.IFERROR(_xlfn.AVERAGEIF(E745:G745,"&gt;0",E745:G745),0)</f>
        <v>0</v>
      </c>
      <c r="I745" s="193"/>
      <c r="J745" s="45"/>
      <c r="K745" s="20"/>
      <c r="L745" s="20"/>
    </row>
    <row r="746" spans="1:12" ht="15">
      <c r="A746" s="542" t="s">
        <v>36</v>
      </c>
      <c r="B746" s="785" t="s">
        <v>22</v>
      </c>
      <c r="C746" s="736" t="s">
        <v>75</v>
      </c>
      <c r="D746" s="737" t="s">
        <v>145</v>
      </c>
      <c r="E746" s="193"/>
      <c r="F746" s="193"/>
      <c r="G746" s="193"/>
      <c r="H746" s="441">
        <f>_xlfn.IFERROR(_xlfn.AVERAGEIF(E746:G746,"&gt;0",E746:G746),0)</f>
        <v>0</v>
      </c>
      <c r="I746" s="193"/>
      <c r="J746" s="45"/>
      <c r="K746" s="20"/>
      <c r="L746" s="20"/>
    </row>
    <row r="747" spans="1:12" ht="15">
      <c r="A747" s="542" t="s">
        <v>37</v>
      </c>
      <c r="B747" s="785" t="s">
        <v>25</v>
      </c>
      <c r="C747" s="736" t="s">
        <v>75</v>
      </c>
      <c r="D747" s="737" t="s">
        <v>78</v>
      </c>
      <c r="E747" s="126"/>
      <c r="F747" s="126">
        <v>0</v>
      </c>
      <c r="G747" s="126">
        <v>0</v>
      </c>
      <c r="H747" s="441">
        <f>AVERAGEA(E747:G747)</f>
        <v>0</v>
      </c>
      <c r="I747" s="126">
        <v>0</v>
      </c>
      <c r="J747" s="45"/>
      <c r="K747" s="20"/>
      <c r="L747" s="20"/>
    </row>
    <row r="748" spans="1:12" ht="15">
      <c r="A748" s="542" t="s">
        <v>38</v>
      </c>
      <c r="B748" s="785" t="s">
        <v>24</v>
      </c>
      <c r="C748" s="736" t="s">
        <v>75</v>
      </c>
      <c r="D748" s="737" t="s">
        <v>51</v>
      </c>
      <c r="E748" s="193"/>
      <c r="F748" s="193"/>
      <c r="G748" s="193"/>
      <c r="H748" s="441">
        <f>_xlfn.IFERROR(_xlfn.AVERAGEIF(E748:G748,"&gt;0",E748:G748),0)</f>
        <v>0</v>
      </c>
      <c r="I748" s="193"/>
      <c r="J748" s="45"/>
      <c r="K748" s="20"/>
      <c r="L748" s="20"/>
    </row>
    <row r="749" spans="1:12" ht="15">
      <c r="A749" s="542" t="s">
        <v>39</v>
      </c>
      <c r="B749" s="785" t="s">
        <v>133</v>
      </c>
      <c r="C749" s="736" t="s">
        <v>75</v>
      </c>
      <c r="D749" s="737" t="s">
        <v>78</v>
      </c>
      <c r="E749" s="126"/>
      <c r="F749" s="126">
        <v>0</v>
      </c>
      <c r="G749" s="126"/>
      <c r="H749" s="441">
        <f>AVERAGEA(E749:G749)</f>
        <v>0</v>
      </c>
      <c r="I749" s="126"/>
      <c r="J749" s="45"/>
      <c r="K749" s="20"/>
      <c r="L749" s="20"/>
    </row>
    <row r="750" spans="1:12" ht="15">
      <c r="A750" s="542" t="s">
        <v>40</v>
      </c>
      <c r="B750" s="785" t="s">
        <v>134</v>
      </c>
      <c r="C750" s="736" t="s">
        <v>75</v>
      </c>
      <c r="D750" s="737" t="s">
        <v>78</v>
      </c>
      <c r="E750" s="126"/>
      <c r="F750" s="126">
        <v>0</v>
      </c>
      <c r="G750" s="126"/>
      <c r="H750" s="441">
        <f>AVERAGEA(E750:G750)</f>
        <v>0</v>
      </c>
      <c r="I750" s="126"/>
      <c r="J750" s="45"/>
      <c r="K750" s="20"/>
      <c r="L750" s="20"/>
    </row>
    <row r="751" spans="1:12" ht="15">
      <c r="A751" s="230" t="s">
        <v>41</v>
      </c>
      <c r="B751" s="484" t="s">
        <v>962</v>
      </c>
      <c r="C751" s="189" t="s">
        <v>75</v>
      </c>
      <c r="D751" s="230" t="s">
        <v>78</v>
      </c>
      <c r="E751" s="126"/>
      <c r="F751" s="126">
        <v>0</v>
      </c>
      <c r="G751" s="126"/>
      <c r="H751" s="190">
        <f>AVERAGEA(E751:G751)</f>
        <v>0</v>
      </c>
      <c r="I751" s="126"/>
      <c r="J751" s="45"/>
      <c r="K751" s="20"/>
      <c r="L751" s="20"/>
    </row>
    <row r="752" spans="1:12" ht="15">
      <c r="A752" s="542" t="s">
        <v>42</v>
      </c>
      <c r="B752" s="785" t="s">
        <v>537</v>
      </c>
      <c r="C752" s="736" t="s">
        <v>75</v>
      </c>
      <c r="D752" s="737" t="s">
        <v>78</v>
      </c>
      <c r="E752" s="126"/>
      <c r="F752" s="126">
        <v>0</v>
      </c>
      <c r="G752" s="126"/>
      <c r="H752" s="441">
        <f>AVERAGEA(E752:G752)</f>
        <v>0</v>
      </c>
      <c r="I752" s="126"/>
      <c r="J752" s="45"/>
      <c r="K752" s="20"/>
      <c r="L752" s="20"/>
    </row>
    <row r="753" spans="1:12" ht="15">
      <c r="A753" s="542" t="s">
        <v>70</v>
      </c>
      <c r="B753" s="785" t="s">
        <v>130</v>
      </c>
      <c r="C753" s="736" t="s">
        <v>75</v>
      </c>
      <c r="D753" s="737" t="s">
        <v>78</v>
      </c>
      <c r="E753" s="126"/>
      <c r="F753" s="126">
        <v>0</v>
      </c>
      <c r="G753" s="126">
        <v>0</v>
      </c>
      <c r="H753" s="441">
        <f>AVERAGEA(E753:G753)</f>
        <v>0</v>
      </c>
      <c r="I753" s="126">
        <v>0</v>
      </c>
      <c r="J753" s="45"/>
      <c r="K753" s="20"/>
      <c r="L753" s="20"/>
    </row>
    <row r="754" spans="1:9" s="441" customFormat="1" ht="45">
      <c r="A754" s="441" t="s">
        <v>71</v>
      </c>
      <c r="B754" s="441" t="s">
        <v>55</v>
      </c>
      <c r="C754" s="457" t="s">
        <v>1501</v>
      </c>
      <c r="D754" s="441" t="s">
        <v>57</v>
      </c>
      <c r="E754" s="441">
        <f>((E749+E750+E751+E752+E753)*E748)</f>
        <v>0</v>
      </c>
      <c r="F754" s="441">
        <f>((F749+F750+F751+F752+F753)*F748)</f>
        <v>0</v>
      </c>
      <c r="G754" s="441">
        <f>((G749+G750+G751+G752+G753)*G748)</f>
        <v>0</v>
      </c>
      <c r="H754" s="441">
        <f>((H749+H750+H751+H752+H753)*H748)</f>
        <v>0</v>
      </c>
      <c r="I754" s="441">
        <f>((I749+I750+I751+I752+I753)*I748)</f>
        <v>0</v>
      </c>
    </row>
    <row r="755" spans="1:9" s="441" customFormat="1" ht="15">
      <c r="A755" s="441" t="s">
        <v>72</v>
      </c>
      <c r="B755" s="441" t="s">
        <v>143</v>
      </c>
      <c r="C755" s="441" t="s">
        <v>1114</v>
      </c>
      <c r="D755" s="441" t="s">
        <v>109</v>
      </c>
      <c r="E755" s="441">
        <f>(E746*E748*E749)/1000</f>
        <v>0</v>
      </c>
      <c r="F755" s="441">
        <f>(F746*F748*F749)/1000</f>
        <v>0</v>
      </c>
      <c r="G755" s="441">
        <f>(G746*G748*G749)/1000</f>
        <v>0</v>
      </c>
      <c r="H755" s="441">
        <f>(H746*H748*H749)/1000</f>
        <v>0</v>
      </c>
      <c r="I755" s="441">
        <f>(I746*I748*I749)/1000</f>
        <v>0</v>
      </c>
    </row>
    <row r="756" spans="1:9" s="441" customFormat="1" ht="15">
      <c r="A756" s="441" t="s">
        <v>320</v>
      </c>
      <c r="B756" s="441" t="s">
        <v>144</v>
      </c>
      <c r="C756" s="441" t="s">
        <v>1115</v>
      </c>
      <c r="D756" s="441" t="s">
        <v>109</v>
      </c>
      <c r="E756" s="441">
        <f>(E748*E746*E750)/1000</f>
        <v>0</v>
      </c>
      <c r="F756" s="441">
        <f>(F748*F746*F750)/1000</f>
        <v>0</v>
      </c>
      <c r="G756" s="441">
        <f>(G748*G746*G750)/1000</f>
        <v>0</v>
      </c>
      <c r="H756" s="441">
        <f>(H748*H746*H750)/1000</f>
        <v>0</v>
      </c>
      <c r="I756" s="441">
        <f>(I748*I746*I750)/1000</f>
        <v>0</v>
      </c>
    </row>
    <row r="757" spans="1:9" s="441" customFormat="1" ht="15">
      <c r="A757" s="441" t="s">
        <v>322</v>
      </c>
      <c r="B757" s="441" t="s">
        <v>963</v>
      </c>
      <c r="C757" s="441" t="s">
        <v>1116</v>
      </c>
      <c r="D757" s="441" t="s">
        <v>109</v>
      </c>
      <c r="E757" s="441">
        <f>E746*E751*E748/1000</f>
        <v>0</v>
      </c>
      <c r="F757" s="441">
        <f>F746*F751*F748/1000</f>
        <v>0</v>
      </c>
      <c r="G757" s="441">
        <f>G746*G751*G748/1000</f>
        <v>0</v>
      </c>
      <c r="H757" s="441">
        <f>H746*H751*H748/1000</f>
        <v>0</v>
      </c>
      <c r="I757" s="441">
        <f>I746*I751*I748/1000</f>
        <v>0</v>
      </c>
    </row>
    <row r="758" spans="1:9" s="441" customFormat="1" ht="15">
      <c r="A758" s="441" t="s">
        <v>324</v>
      </c>
      <c r="B758" s="441" t="s">
        <v>536</v>
      </c>
      <c r="C758" s="441" t="s">
        <v>1117</v>
      </c>
      <c r="D758" s="441" t="s">
        <v>109</v>
      </c>
      <c r="E758" s="441">
        <f>(E746*E748*E752)/1000</f>
        <v>0</v>
      </c>
      <c r="F758" s="441">
        <f>(F746*F748*F752)/1000</f>
        <v>0</v>
      </c>
      <c r="G758" s="441">
        <f>(G746*G748*G752)/1000</f>
        <v>0</v>
      </c>
      <c r="H758" s="441">
        <f>(H746*H748*H752)/1000</f>
        <v>0</v>
      </c>
      <c r="I758" s="441">
        <f>(I746*I748*I752)/1000</f>
        <v>0</v>
      </c>
    </row>
    <row r="759" spans="1:9" s="441" customFormat="1" ht="15">
      <c r="A759" s="441" t="s">
        <v>326</v>
      </c>
      <c r="B759" s="441" t="s">
        <v>131</v>
      </c>
      <c r="C759" s="441" t="s">
        <v>1118</v>
      </c>
      <c r="D759" s="441" t="s">
        <v>109</v>
      </c>
      <c r="E759" s="441">
        <f>(E746*E748*E753)/1000</f>
        <v>0</v>
      </c>
      <c r="F759" s="441">
        <f>(F746*F748*F753)/1000</f>
        <v>0</v>
      </c>
      <c r="G759" s="441">
        <f>(G746*G748*G753)/1000</f>
        <v>0</v>
      </c>
      <c r="H759" s="441">
        <f>(H746*H748*H753)/1000</f>
        <v>0</v>
      </c>
      <c r="I759" s="441">
        <f>(I746*I748*I753)/1000</f>
        <v>0</v>
      </c>
    </row>
    <row r="760" spans="1:12" ht="14.25">
      <c r="A760" s="690"/>
      <c r="B760" s="759"/>
      <c r="C760" s="46"/>
      <c r="D760" s="270"/>
      <c r="E760" s="270"/>
      <c r="F760" s="270"/>
      <c r="G760" s="270"/>
      <c r="H760" s="737"/>
      <c r="I760" s="270"/>
      <c r="J760" s="45"/>
      <c r="K760" s="20"/>
      <c r="L760" s="20"/>
    </row>
    <row r="761" spans="1:12" ht="15">
      <c r="A761" s="481" t="s">
        <v>44</v>
      </c>
      <c r="B761" s="482" t="s">
        <v>966</v>
      </c>
      <c r="C761" s="482"/>
      <c r="D761" s="455"/>
      <c r="E761" s="455"/>
      <c r="F761" s="455"/>
      <c r="G761" s="455"/>
      <c r="H761" s="482"/>
      <c r="I761" s="455"/>
      <c r="J761" s="455"/>
      <c r="K761" s="20"/>
      <c r="L761" s="20"/>
    </row>
    <row r="762" spans="1:12" ht="15">
      <c r="A762" s="542" t="s">
        <v>35</v>
      </c>
      <c r="B762" s="484" t="s">
        <v>478</v>
      </c>
      <c r="C762" s="485" t="s">
        <v>479</v>
      </c>
      <c r="D762" s="230" t="s">
        <v>480</v>
      </c>
      <c r="E762" s="193"/>
      <c r="F762" s="193"/>
      <c r="G762" s="193"/>
      <c r="H762" s="441">
        <f>_xlfn.IFERROR(_xlfn.AVERAGEIF(E762:G762,"&gt;0",E762:G762),0)</f>
        <v>0</v>
      </c>
      <c r="I762" s="193"/>
      <c r="J762" s="45"/>
      <c r="K762" s="20"/>
      <c r="L762" s="20"/>
    </row>
    <row r="763" spans="1:12" ht="15">
      <c r="A763" s="542" t="s">
        <v>36</v>
      </c>
      <c r="B763" s="785" t="s">
        <v>22</v>
      </c>
      <c r="C763" s="736" t="s">
        <v>75</v>
      </c>
      <c r="D763" s="737" t="s">
        <v>145</v>
      </c>
      <c r="E763" s="193"/>
      <c r="F763" s="193"/>
      <c r="G763" s="193"/>
      <c r="H763" s="441">
        <f>_xlfn.IFERROR(_xlfn.AVERAGEIF(E763:G763,"&gt;0",E763:G763),0)</f>
        <v>0</v>
      </c>
      <c r="I763" s="193"/>
      <c r="J763" s="45"/>
      <c r="K763" s="20"/>
      <c r="L763" s="20"/>
    </row>
    <row r="764" spans="1:12" ht="15">
      <c r="A764" s="542" t="s">
        <v>37</v>
      </c>
      <c r="B764" s="785" t="s">
        <v>25</v>
      </c>
      <c r="C764" s="736" t="s">
        <v>75</v>
      </c>
      <c r="D764" s="737" t="s">
        <v>78</v>
      </c>
      <c r="E764" s="126">
        <v>0</v>
      </c>
      <c r="F764" s="126">
        <v>0</v>
      </c>
      <c r="G764" s="126">
        <v>0</v>
      </c>
      <c r="H764" s="441">
        <f>AVERAGEA(E764:G764)</f>
        <v>0</v>
      </c>
      <c r="I764" s="126">
        <v>0</v>
      </c>
      <c r="J764" s="45"/>
      <c r="K764" s="20"/>
      <c r="L764" s="20"/>
    </row>
    <row r="765" spans="1:12" ht="15">
      <c r="A765" s="542" t="s">
        <v>38</v>
      </c>
      <c r="B765" s="785" t="s">
        <v>24</v>
      </c>
      <c r="C765" s="736" t="s">
        <v>75</v>
      </c>
      <c r="D765" s="737" t="s">
        <v>51</v>
      </c>
      <c r="E765" s="193"/>
      <c r="F765" s="193"/>
      <c r="G765" s="193"/>
      <c r="H765" s="441">
        <f>_xlfn.IFERROR(_xlfn.AVERAGEIF(E765:G765,"&gt;0",E765:G765),0)</f>
        <v>0</v>
      </c>
      <c r="I765" s="193"/>
      <c r="J765" s="45"/>
      <c r="K765" s="20"/>
      <c r="L765" s="20"/>
    </row>
    <row r="766" spans="1:12" ht="15">
      <c r="A766" s="542" t="s">
        <v>39</v>
      </c>
      <c r="B766" s="785" t="s">
        <v>133</v>
      </c>
      <c r="C766" s="736" t="s">
        <v>75</v>
      </c>
      <c r="D766" s="737" t="s">
        <v>78</v>
      </c>
      <c r="E766" s="126">
        <v>0</v>
      </c>
      <c r="F766" s="126">
        <v>0</v>
      </c>
      <c r="G766" s="126">
        <v>0</v>
      </c>
      <c r="H766" s="441">
        <f>AVERAGEA(E766:G766)</f>
        <v>0</v>
      </c>
      <c r="I766" s="126">
        <v>0</v>
      </c>
      <c r="J766" s="45"/>
      <c r="K766" s="20"/>
      <c r="L766" s="20"/>
    </row>
    <row r="767" spans="1:12" ht="15">
      <c r="A767" s="542" t="s">
        <v>40</v>
      </c>
      <c r="B767" s="785" t="s">
        <v>134</v>
      </c>
      <c r="C767" s="736" t="s">
        <v>75</v>
      </c>
      <c r="D767" s="737" t="s">
        <v>78</v>
      </c>
      <c r="E767" s="126">
        <v>0</v>
      </c>
      <c r="F767" s="126">
        <v>0</v>
      </c>
      <c r="G767" s="126">
        <v>0</v>
      </c>
      <c r="H767" s="441">
        <f>AVERAGEA(E767:G767)</f>
        <v>0</v>
      </c>
      <c r="I767" s="126">
        <v>0</v>
      </c>
      <c r="J767" s="45"/>
      <c r="K767" s="20"/>
      <c r="L767" s="20"/>
    </row>
    <row r="768" spans="1:12" ht="15">
      <c r="A768" s="230" t="s">
        <v>41</v>
      </c>
      <c r="B768" s="484" t="s">
        <v>962</v>
      </c>
      <c r="C768" s="189" t="s">
        <v>75</v>
      </c>
      <c r="D768" s="230" t="s">
        <v>78</v>
      </c>
      <c r="E768" s="126">
        <v>0</v>
      </c>
      <c r="F768" s="126">
        <v>0</v>
      </c>
      <c r="G768" s="126">
        <v>0</v>
      </c>
      <c r="H768" s="190">
        <f>AVERAGEA(E768:G768)</f>
        <v>0</v>
      </c>
      <c r="I768" s="126">
        <v>0</v>
      </c>
      <c r="J768" s="45"/>
      <c r="K768" s="20"/>
      <c r="L768" s="20"/>
    </row>
    <row r="769" spans="1:12" ht="15">
      <c r="A769" s="542" t="s">
        <v>42</v>
      </c>
      <c r="B769" s="785" t="s">
        <v>537</v>
      </c>
      <c r="C769" s="736" t="s">
        <v>75</v>
      </c>
      <c r="D769" s="737" t="s">
        <v>78</v>
      </c>
      <c r="E769" s="126">
        <v>0</v>
      </c>
      <c r="F769" s="126">
        <v>0</v>
      </c>
      <c r="G769" s="126">
        <v>0</v>
      </c>
      <c r="H769" s="441">
        <f>AVERAGEA(E769:G769)</f>
        <v>0</v>
      </c>
      <c r="I769" s="126">
        <v>0</v>
      </c>
      <c r="J769" s="45"/>
      <c r="K769" s="20"/>
      <c r="L769" s="20"/>
    </row>
    <row r="770" spans="1:12" ht="15">
      <c r="A770" s="542" t="s">
        <v>70</v>
      </c>
      <c r="B770" s="785" t="s">
        <v>130</v>
      </c>
      <c r="C770" s="736" t="s">
        <v>75</v>
      </c>
      <c r="D770" s="737" t="s">
        <v>78</v>
      </c>
      <c r="E770" s="126">
        <v>0</v>
      </c>
      <c r="F770" s="126">
        <v>0</v>
      </c>
      <c r="G770" s="126">
        <v>0</v>
      </c>
      <c r="H770" s="441">
        <f>AVERAGEA(E770:G770)</f>
        <v>0</v>
      </c>
      <c r="I770" s="126">
        <v>0</v>
      </c>
      <c r="J770" s="45"/>
      <c r="K770" s="20"/>
      <c r="L770" s="20"/>
    </row>
    <row r="771" spans="1:9" s="441" customFormat="1" ht="45">
      <c r="A771" s="441" t="s">
        <v>71</v>
      </c>
      <c r="B771" s="441" t="s">
        <v>933</v>
      </c>
      <c r="C771" s="457" t="s">
        <v>1502</v>
      </c>
      <c r="D771" s="441" t="s">
        <v>57</v>
      </c>
      <c r="E771" s="441">
        <f>((E766+E767+E768+E769+E770)*E765)</f>
        <v>0</v>
      </c>
      <c r="F771" s="441">
        <f>((F766+F767+F768+F769+F770)*F765)</f>
        <v>0</v>
      </c>
      <c r="G771" s="441">
        <f>((G766+G767+G768+G769+G770)*G765)</f>
        <v>0</v>
      </c>
      <c r="H771" s="441">
        <f>((H766+H767+H768+H769+H770)*H765)</f>
        <v>0</v>
      </c>
      <c r="I771" s="441">
        <f>((I766+I767+I768+I769+I770)*I765)</f>
        <v>0</v>
      </c>
    </row>
    <row r="772" spans="1:9" s="441" customFormat="1" ht="15">
      <c r="A772" s="441" t="s">
        <v>72</v>
      </c>
      <c r="B772" s="441" t="s">
        <v>143</v>
      </c>
      <c r="C772" s="441" t="s">
        <v>1119</v>
      </c>
      <c r="D772" s="441" t="s">
        <v>109</v>
      </c>
      <c r="E772" s="441">
        <f>(E763*E765*E766)/1000</f>
        <v>0</v>
      </c>
      <c r="F772" s="441">
        <f>(F763*F765*F766)/1000</f>
        <v>0</v>
      </c>
      <c r="G772" s="441">
        <f>(G763*G765*G766)/1000</f>
        <v>0</v>
      </c>
      <c r="H772" s="441">
        <f>(H763*H765*H766)/1000</f>
        <v>0</v>
      </c>
      <c r="I772" s="441">
        <f>(I763*I765*I766)/1000</f>
        <v>0</v>
      </c>
    </row>
    <row r="773" spans="1:9" s="441" customFormat="1" ht="15">
      <c r="A773" s="441" t="s">
        <v>320</v>
      </c>
      <c r="B773" s="441" t="s">
        <v>144</v>
      </c>
      <c r="C773" s="441" t="s">
        <v>1120</v>
      </c>
      <c r="D773" s="441" t="s">
        <v>109</v>
      </c>
      <c r="E773" s="441">
        <f>(E765*E763*E767)/1000</f>
        <v>0</v>
      </c>
      <c r="F773" s="441">
        <f>(F765*F763*F767)/1000</f>
        <v>0</v>
      </c>
      <c r="G773" s="441">
        <f>(G765*G763*G767)/1000</f>
        <v>0</v>
      </c>
      <c r="H773" s="441">
        <f>(H765*H763*H767)/1000</f>
        <v>0</v>
      </c>
      <c r="I773" s="441">
        <f>(I765*I763*I767)/1000</f>
        <v>0</v>
      </c>
    </row>
    <row r="774" spans="1:9" s="441" customFormat="1" ht="15">
      <c r="A774" s="441" t="s">
        <v>322</v>
      </c>
      <c r="B774" s="441" t="s">
        <v>963</v>
      </c>
      <c r="C774" s="441" t="s">
        <v>1121</v>
      </c>
      <c r="D774" s="441" t="s">
        <v>109</v>
      </c>
      <c r="E774" s="441">
        <f>E763*E768*E765/1000</f>
        <v>0</v>
      </c>
      <c r="F774" s="441">
        <f>F763*F768*F765/1000</f>
        <v>0</v>
      </c>
      <c r="G774" s="441">
        <f>G763*G768*G765/1000</f>
        <v>0</v>
      </c>
      <c r="H774" s="441">
        <f>H763*H768*H765/1000</f>
        <v>0</v>
      </c>
      <c r="I774" s="441">
        <f>I763*I768*I765/1000</f>
        <v>0</v>
      </c>
    </row>
    <row r="775" spans="1:9" s="441" customFormat="1" ht="15">
      <c r="A775" s="441" t="s">
        <v>324</v>
      </c>
      <c r="B775" s="441" t="s">
        <v>536</v>
      </c>
      <c r="C775" s="441" t="s">
        <v>1122</v>
      </c>
      <c r="D775" s="441" t="s">
        <v>109</v>
      </c>
      <c r="E775" s="441">
        <f>(E763*E765*E769)/1000</f>
        <v>0</v>
      </c>
      <c r="F775" s="441">
        <f>(F763*F765*F769)/1000</f>
        <v>0</v>
      </c>
      <c r="G775" s="441">
        <f>(G763*G765*G769)/1000</f>
        <v>0</v>
      </c>
      <c r="H775" s="441">
        <f>(H763*H765*H769)/1000</f>
        <v>0</v>
      </c>
      <c r="I775" s="441">
        <f>(I763*I765*I769)/1000</f>
        <v>0</v>
      </c>
    </row>
    <row r="776" spans="1:9" s="441" customFormat="1" ht="15">
      <c r="A776" s="441" t="s">
        <v>326</v>
      </c>
      <c r="B776" s="441" t="s">
        <v>131</v>
      </c>
      <c r="C776" s="441" t="s">
        <v>1123</v>
      </c>
      <c r="D776" s="441" t="s">
        <v>109</v>
      </c>
      <c r="E776" s="441">
        <f>(E763*E765*E770)/1000</f>
        <v>0</v>
      </c>
      <c r="F776" s="441">
        <f>(F763*F765*F770)/1000</f>
        <v>0</v>
      </c>
      <c r="G776" s="441">
        <f>(G763*G765*G770)/1000</f>
        <v>0</v>
      </c>
      <c r="H776" s="441">
        <f>(H763*H765*H770)/1000</f>
        <v>0</v>
      </c>
      <c r="I776" s="441">
        <f>(I763*I765*I770)/1000</f>
        <v>0</v>
      </c>
    </row>
    <row r="777" spans="1:12" ht="14.25">
      <c r="A777" s="690"/>
      <c r="B777" s="759"/>
      <c r="C777" s="46"/>
      <c r="D777" s="270"/>
      <c r="E777" s="270"/>
      <c r="F777" s="270"/>
      <c r="G777" s="270"/>
      <c r="H777" s="737"/>
      <c r="I777" s="270"/>
      <c r="J777" s="45"/>
      <c r="K777" s="20"/>
      <c r="L777" s="20"/>
    </row>
    <row r="778" spans="1:12" ht="15">
      <c r="A778" s="481" t="s">
        <v>79</v>
      </c>
      <c r="B778" s="482" t="s">
        <v>967</v>
      </c>
      <c r="C778" s="482"/>
      <c r="D778" s="482"/>
      <c r="E778" s="455"/>
      <c r="F778" s="455"/>
      <c r="G778" s="455"/>
      <c r="H778" s="482"/>
      <c r="I778" s="455"/>
      <c r="J778" s="455"/>
      <c r="K778" s="20"/>
      <c r="L778" s="20"/>
    </row>
    <row r="779" spans="1:12" ht="15">
      <c r="A779" s="542" t="s">
        <v>35</v>
      </c>
      <c r="B779" s="484" t="s">
        <v>478</v>
      </c>
      <c r="C779" s="485" t="s">
        <v>479</v>
      </c>
      <c r="D779" s="230" t="s">
        <v>480</v>
      </c>
      <c r="E779" s="193"/>
      <c r="F779" s="193"/>
      <c r="G779" s="193"/>
      <c r="H779" s="441">
        <f>_xlfn.IFERROR(_xlfn.AVERAGEIF(E779:G779,"&gt;0",E779:G779),0)</f>
        <v>0</v>
      </c>
      <c r="I779" s="193"/>
      <c r="J779" s="45"/>
      <c r="K779" s="20"/>
      <c r="L779" s="20"/>
    </row>
    <row r="780" spans="1:12" ht="15">
      <c r="A780" s="542" t="s">
        <v>36</v>
      </c>
      <c r="B780" s="785" t="s">
        <v>22</v>
      </c>
      <c r="C780" s="736" t="s">
        <v>75</v>
      </c>
      <c r="D780" s="737" t="s">
        <v>145</v>
      </c>
      <c r="E780" s="193"/>
      <c r="F780" s="193"/>
      <c r="G780" s="193"/>
      <c r="H780" s="441">
        <f>_xlfn.IFERROR(_xlfn.AVERAGEIF(E780:G780,"&gt;0",E780:G780),0)</f>
        <v>0</v>
      </c>
      <c r="I780" s="193"/>
      <c r="J780" s="45"/>
      <c r="K780" s="20"/>
      <c r="L780" s="20"/>
    </row>
    <row r="781" spans="1:12" ht="15">
      <c r="A781" s="542" t="s">
        <v>37</v>
      </c>
      <c r="B781" s="785" t="s">
        <v>25</v>
      </c>
      <c r="C781" s="736" t="s">
        <v>75</v>
      </c>
      <c r="D781" s="737" t="s">
        <v>78</v>
      </c>
      <c r="E781" s="126">
        <v>0</v>
      </c>
      <c r="F781" s="126">
        <v>0</v>
      </c>
      <c r="G781" s="126">
        <v>0</v>
      </c>
      <c r="H781" s="441">
        <f>AVERAGEA(E781:G781)</f>
        <v>0</v>
      </c>
      <c r="I781" s="126">
        <v>0</v>
      </c>
      <c r="J781" s="45"/>
      <c r="K781" s="20"/>
      <c r="L781" s="20"/>
    </row>
    <row r="782" spans="1:12" ht="15">
      <c r="A782" s="542" t="s">
        <v>38</v>
      </c>
      <c r="B782" s="785" t="s">
        <v>24</v>
      </c>
      <c r="C782" s="736" t="s">
        <v>75</v>
      </c>
      <c r="D782" s="737" t="s">
        <v>51</v>
      </c>
      <c r="E782" s="193"/>
      <c r="F782" s="193"/>
      <c r="G782" s="193"/>
      <c r="H782" s="441">
        <f>_xlfn.IFERROR(_xlfn.AVERAGEIF(E782:G782,"&gt;0",E782:G782),0)</f>
        <v>0</v>
      </c>
      <c r="I782" s="193"/>
      <c r="J782" s="45"/>
      <c r="K782" s="20"/>
      <c r="L782" s="20"/>
    </row>
    <row r="783" spans="1:12" ht="15">
      <c r="A783" s="542" t="s">
        <v>39</v>
      </c>
      <c r="B783" s="785" t="s">
        <v>133</v>
      </c>
      <c r="C783" s="736" t="s">
        <v>75</v>
      </c>
      <c r="D783" s="737" t="s">
        <v>78</v>
      </c>
      <c r="E783" s="126">
        <v>0</v>
      </c>
      <c r="F783" s="126">
        <v>0</v>
      </c>
      <c r="G783" s="126">
        <v>0</v>
      </c>
      <c r="H783" s="441">
        <f>AVERAGEA(E783:G783)</f>
        <v>0</v>
      </c>
      <c r="I783" s="126">
        <v>0</v>
      </c>
      <c r="J783" s="45"/>
      <c r="K783" s="20"/>
      <c r="L783" s="20"/>
    </row>
    <row r="784" spans="1:12" ht="15">
      <c r="A784" s="542" t="s">
        <v>40</v>
      </c>
      <c r="B784" s="785" t="s">
        <v>134</v>
      </c>
      <c r="C784" s="736" t="s">
        <v>75</v>
      </c>
      <c r="D784" s="737" t="s">
        <v>78</v>
      </c>
      <c r="E784" s="126">
        <v>0</v>
      </c>
      <c r="F784" s="126">
        <v>0</v>
      </c>
      <c r="G784" s="126">
        <v>0</v>
      </c>
      <c r="H784" s="441">
        <f>AVERAGEA(E784:G784)</f>
        <v>0</v>
      </c>
      <c r="I784" s="126">
        <v>0</v>
      </c>
      <c r="J784" s="45"/>
      <c r="K784" s="20"/>
      <c r="L784" s="20"/>
    </row>
    <row r="785" spans="1:12" ht="15">
      <c r="A785" s="230" t="s">
        <v>41</v>
      </c>
      <c r="B785" s="484" t="s">
        <v>962</v>
      </c>
      <c r="C785" s="189" t="s">
        <v>75</v>
      </c>
      <c r="D785" s="230" t="s">
        <v>78</v>
      </c>
      <c r="E785" s="126">
        <v>0</v>
      </c>
      <c r="F785" s="126">
        <v>0</v>
      </c>
      <c r="G785" s="126">
        <v>0</v>
      </c>
      <c r="H785" s="190">
        <f>AVERAGEA(E785:G785)</f>
        <v>0</v>
      </c>
      <c r="I785" s="126">
        <v>0</v>
      </c>
      <c r="J785" s="45"/>
      <c r="K785" s="20"/>
      <c r="L785" s="20"/>
    </row>
    <row r="786" spans="1:12" ht="15">
      <c r="A786" s="542" t="s">
        <v>42</v>
      </c>
      <c r="B786" s="785" t="s">
        <v>537</v>
      </c>
      <c r="C786" s="736" t="s">
        <v>75</v>
      </c>
      <c r="D786" s="737" t="s">
        <v>78</v>
      </c>
      <c r="E786" s="126">
        <v>0</v>
      </c>
      <c r="F786" s="126">
        <v>0</v>
      </c>
      <c r="G786" s="126">
        <v>0</v>
      </c>
      <c r="H786" s="441">
        <f>AVERAGEA(E786:G786)</f>
        <v>0</v>
      </c>
      <c r="I786" s="126">
        <v>0</v>
      </c>
      <c r="J786" s="45"/>
      <c r="K786" s="20"/>
      <c r="L786" s="20"/>
    </row>
    <row r="787" spans="1:12" ht="15">
      <c r="A787" s="542" t="s">
        <v>70</v>
      </c>
      <c r="B787" s="785" t="s">
        <v>130</v>
      </c>
      <c r="C787" s="736" t="s">
        <v>75</v>
      </c>
      <c r="D787" s="737" t="s">
        <v>78</v>
      </c>
      <c r="E787" s="126">
        <v>0</v>
      </c>
      <c r="F787" s="126">
        <v>0</v>
      </c>
      <c r="G787" s="126">
        <v>0</v>
      </c>
      <c r="H787" s="441">
        <f>AVERAGEA(E787:G787)</f>
        <v>0</v>
      </c>
      <c r="I787" s="126">
        <v>0</v>
      </c>
      <c r="J787" s="45"/>
      <c r="K787" s="20"/>
      <c r="L787" s="20"/>
    </row>
    <row r="788" spans="1:9" s="441" customFormat="1" ht="45">
      <c r="A788" s="441" t="s">
        <v>71</v>
      </c>
      <c r="B788" s="441" t="s">
        <v>934</v>
      </c>
      <c r="C788" s="457" t="s">
        <v>1503</v>
      </c>
      <c r="D788" s="441" t="s">
        <v>57</v>
      </c>
      <c r="E788" s="441">
        <f>((E783+E784+E785+E786+E787)*E782)</f>
        <v>0</v>
      </c>
      <c r="F788" s="441">
        <f>((F783+F784+F785+F786+F787)*F782)</f>
        <v>0</v>
      </c>
      <c r="G788" s="441">
        <f>((G783+G784+G785+G786+G787)*G782)</f>
        <v>0</v>
      </c>
      <c r="H788" s="441">
        <f>((H783+H784+H785+H786+H787)*H782)</f>
        <v>0</v>
      </c>
      <c r="I788" s="441">
        <f>((I783+I784+I785+I786+I787)*I782)</f>
        <v>0</v>
      </c>
    </row>
    <row r="789" spans="1:9" s="441" customFormat="1" ht="15">
      <c r="A789" s="441" t="s">
        <v>72</v>
      </c>
      <c r="B789" s="441" t="s">
        <v>143</v>
      </c>
      <c r="C789" s="441" t="s">
        <v>1124</v>
      </c>
      <c r="D789" s="441" t="s">
        <v>109</v>
      </c>
      <c r="E789" s="441">
        <f>(E780*E782*E783)/1000</f>
        <v>0</v>
      </c>
      <c r="F789" s="441">
        <f>(F780*F782*F783)/1000</f>
        <v>0</v>
      </c>
      <c r="G789" s="441">
        <f>(G780*G782*G783)/1000</f>
        <v>0</v>
      </c>
      <c r="H789" s="441">
        <f>(H780*H782*H783)/1000</f>
        <v>0</v>
      </c>
      <c r="I789" s="441">
        <f>(I780*I782*I783)/1000</f>
        <v>0</v>
      </c>
    </row>
    <row r="790" spans="1:9" s="441" customFormat="1" ht="15">
      <c r="A790" s="441" t="s">
        <v>320</v>
      </c>
      <c r="B790" s="441" t="s">
        <v>144</v>
      </c>
      <c r="C790" s="441" t="s">
        <v>1125</v>
      </c>
      <c r="D790" s="441" t="s">
        <v>109</v>
      </c>
      <c r="E790" s="441">
        <f>(E782*E780*E784)/1000</f>
        <v>0</v>
      </c>
      <c r="F790" s="441">
        <f>(F782*F780*F784)/1000</f>
        <v>0</v>
      </c>
      <c r="G790" s="441">
        <f>(G782*G780*G784)/1000</f>
        <v>0</v>
      </c>
      <c r="H790" s="441">
        <f>(H782*H780*H784)/1000</f>
        <v>0</v>
      </c>
      <c r="I790" s="441">
        <f>(I782*I780*I784)/1000</f>
        <v>0</v>
      </c>
    </row>
    <row r="791" spans="1:9" s="441" customFormat="1" ht="15">
      <c r="A791" s="441" t="s">
        <v>322</v>
      </c>
      <c r="B791" s="441" t="s">
        <v>963</v>
      </c>
      <c r="C791" s="441" t="s">
        <v>1126</v>
      </c>
      <c r="D791" s="441" t="s">
        <v>109</v>
      </c>
      <c r="E791" s="441">
        <f>E780*E785*E782/1000</f>
        <v>0</v>
      </c>
      <c r="F791" s="441">
        <f>F780*F785*F782/1000</f>
        <v>0</v>
      </c>
      <c r="G791" s="441">
        <f>G780*G785*G782/1000</f>
        <v>0</v>
      </c>
      <c r="H791" s="441">
        <f>H780*H785*H782/1000</f>
        <v>0</v>
      </c>
      <c r="I791" s="441">
        <f>I780*I785*I782/1000</f>
        <v>0</v>
      </c>
    </row>
    <row r="792" spans="1:9" s="441" customFormat="1" ht="15">
      <c r="A792" s="441" t="s">
        <v>324</v>
      </c>
      <c r="B792" s="441" t="s">
        <v>536</v>
      </c>
      <c r="C792" s="441" t="s">
        <v>1127</v>
      </c>
      <c r="D792" s="441" t="s">
        <v>109</v>
      </c>
      <c r="E792" s="441">
        <f>(E780*E782*E786)/1000</f>
        <v>0</v>
      </c>
      <c r="F792" s="441">
        <f>(F780*F782*F786)/1000</f>
        <v>0</v>
      </c>
      <c r="G792" s="441">
        <f>(G780*G782*G786)/1000</f>
        <v>0</v>
      </c>
      <c r="H792" s="441">
        <f>(H780*H782*H786)/1000</f>
        <v>0</v>
      </c>
      <c r="I792" s="441">
        <f>(I780*I782*I786)/1000</f>
        <v>0</v>
      </c>
    </row>
    <row r="793" spans="1:9" s="441" customFormat="1" ht="15">
      <c r="A793" s="441" t="s">
        <v>326</v>
      </c>
      <c r="B793" s="441" t="s">
        <v>131</v>
      </c>
      <c r="C793" s="441" t="s">
        <v>1128</v>
      </c>
      <c r="D793" s="441" t="s">
        <v>109</v>
      </c>
      <c r="E793" s="441">
        <f>(E780*E782*E787)/1000</f>
        <v>0</v>
      </c>
      <c r="F793" s="441">
        <f>(F780*F782*F787)/1000</f>
        <v>0</v>
      </c>
      <c r="G793" s="441">
        <f>(G780*G782*G787)/1000</f>
        <v>0</v>
      </c>
      <c r="H793" s="441">
        <f>(H780*H782*H787)/1000</f>
        <v>0</v>
      </c>
      <c r="I793" s="441">
        <f>(I780*I782*I787)/1000</f>
        <v>0</v>
      </c>
    </row>
    <row r="794" spans="1:12" ht="14.25">
      <c r="A794" s="690"/>
      <c r="B794" s="759"/>
      <c r="C794" s="46"/>
      <c r="D794" s="270"/>
      <c r="E794" s="270"/>
      <c r="F794" s="270"/>
      <c r="G794" s="270"/>
      <c r="H794" s="737"/>
      <c r="I794" s="270"/>
      <c r="J794" s="45"/>
      <c r="K794" s="20"/>
      <c r="L794" s="20"/>
    </row>
    <row r="795" spans="1:12" ht="15">
      <c r="A795" s="481" t="s">
        <v>104</v>
      </c>
      <c r="B795" s="482" t="s">
        <v>968</v>
      </c>
      <c r="C795" s="482"/>
      <c r="D795" s="482"/>
      <c r="E795" s="455"/>
      <c r="F795" s="455"/>
      <c r="G795" s="455"/>
      <c r="H795" s="482"/>
      <c r="I795" s="455"/>
      <c r="J795" s="455"/>
      <c r="K795" s="20"/>
      <c r="L795" s="20"/>
    </row>
    <row r="796" spans="1:12" ht="15">
      <c r="A796" s="542" t="s">
        <v>35</v>
      </c>
      <c r="B796" s="484" t="s">
        <v>478</v>
      </c>
      <c r="C796" s="485" t="s">
        <v>479</v>
      </c>
      <c r="D796" s="230" t="s">
        <v>480</v>
      </c>
      <c r="E796" s="193"/>
      <c r="F796" s="193"/>
      <c r="G796" s="193"/>
      <c r="H796" s="441">
        <f>_xlfn.IFERROR(_xlfn.AVERAGEIF(E796:G796,"&gt;0",E796:G796),0)</f>
        <v>0</v>
      </c>
      <c r="I796" s="193"/>
      <c r="J796" s="45"/>
      <c r="K796" s="20"/>
      <c r="L796" s="20"/>
    </row>
    <row r="797" spans="1:12" ht="15">
      <c r="A797" s="542" t="s">
        <v>36</v>
      </c>
      <c r="B797" s="785" t="s">
        <v>22</v>
      </c>
      <c r="C797" s="736" t="s">
        <v>75</v>
      </c>
      <c r="D797" s="737" t="s">
        <v>145</v>
      </c>
      <c r="E797" s="193"/>
      <c r="F797" s="193"/>
      <c r="G797" s="193"/>
      <c r="H797" s="441">
        <f>_xlfn.IFERROR(_xlfn.AVERAGEIF(E797:G797,"&gt;0",E797:G797),0)</f>
        <v>0</v>
      </c>
      <c r="I797" s="193"/>
      <c r="J797" s="45"/>
      <c r="K797" s="20"/>
      <c r="L797" s="20"/>
    </row>
    <row r="798" spans="1:12" ht="15">
      <c r="A798" s="542" t="s">
        <v>37</v>
      </c>
      <c r="B798" s="785" t="s">
        <v>25</v>
      </c>
      <c r="C798" s="736" t="s">
        <v>75</v>
      </c>
      <c r="D798" s="737" t="s">
        <v>78</v>
      </c>
      <c r="E798" s="126"/>
      <c r="F798" s="126">
        <v>0</v>
      </c>
      <c r="G798" s="126">
        <v>0</v>
      </c>
      <c r="H798" s="441">
        <f>AVERAGEA(E798:G798)</f>
        <v>0</v>
      </c>
      <c r="I798" s="126">
        <v>0</v>
      </c>
      <c r="J798" s="45"/>
      <c r="K798" s="20"/>
      <c r="L798" s="20"/>
    </row>
    <row r="799" spans="1:12" ht="15">
      <c r="A799" s="542" t="s">
        <v>38</v>
      </c>
      <c r="B799" s="785" t="s">
        <v>24</v>
      </c>
      <c r="C799" s="736" t="s">
        <v>75</v>
      </c>
      <c r="D799" s="737" t="s">
        <v>51</v>
      </c>
      <c r="E799" s="193"/>
      <c r="F799" s="193"/>
      <c r="G799" s="193"/>
      <c r="H799" s="441">
        <f>_xlfn.IFERROR(_xlfn.AVERAGEIF(E799:G799,"&gt;0",E799:G799),0)</f>
        <v>0</v>
      </c>
      <c r="I799" s="193"/>
      <c r="J799" s="45"/>
      <c r="K799" s="20"/>
      <c r="L799" s="20"/>
    </row>
    <row r="800" spans="1:12" ht="15">
      <c r="A800" s="542" t="s">
        <v>39</v>
      </c>
      <c r="B800" s="785" t="s">
        <v>133</v>
      </c>
      <c r="C800" s="736" t="s">
        <v>75</v>
      </c>
      <c r="D800" s="737" t="s">
        <v>78</v>
      </c>
      <c r="E800" s="126"/>
      <c r="F800" s="126">
        <v>0</v>
      </c>
      <c r="G800" s="126">
        <v>0</v>
      </c>
      <c r="H800" s="441">
        <f>AVERAGEA(E800:G800)</f>
        <v>0</v>
      </c>
      <c r="I800" s="126">
        <v>0</v>
      </c>
      <c r="J800" s="45"/>
      <c r="K800" s="20"/>
      <c r="L800" s="20"/>
    </row>
    <row r="801" spans="1:12" ht="15">
      <c r="A801" s="542" t="s">
        <v>40</v>
      </c>
      <c r="B801" s="785" t="s">
        <v>134</v>
      </c>
      <c r="C801" s="736" t="s">
        <v>75</v>
      </c>
      <c r="D801" s="737" t="s">
        <v>78</v>
      </c>
      <c r="E801" s="126"/>
      <c r="F801" s="126">
        <v>0</v>
      </c>
      <c r="G801" s="126">
        <v>0</v>
      </c>
      <c r="H801" s="441">
        <f>AVERAGEA(E801:G801)</f>
        <v>0</v>
      </c>
      <c r="I801" s="126">
        <v>0</v>
      </c>
      <c r="J801" s="45"/>
      <c r="K801" s="20"/>
      <c r="L801" s="20"/>
    </row>
    <row r="802" spans="1:12" ht="15">
      <c r="A802" s="230" t="s">
        <v>41</v>
      </c>
      <c r="B802" s="484" t="s">
        <v>962</v>
      </c>
      <c r="C802" s="189" t="s">
        <v>75</v>
      </c>
      <c r="D802" s="230" t="s">
        <v>78</v>
      </c>
      <c r="E802" s="126"/>
      <c r="F802" s="126">
        <v>0</v>
      </c>
      <c r="G802" s="126">
        <v>0</v>
      </c>
      <c r="H802" s="190">
        <f>AVERAGEA(E802:G802)</f>
        <v>0</v>
      </c>
      <c r="I802" s="126">
        <v>0</v>
      </c>
      <c r="J802" s="45"/>
      <c r="K802" s="20"/>
      <c r="L802" s="20"/>
    </row>
    <row r="803" spans="1:12" ht="15">
      <c r="A803" s="542" t="s">
        <v>42</v>
      </c>
      <c r="B803" s="785" t="s">
        <v>537</v>
      </c>
      <c r="C803" s="736" t="s">
        <v>75</v>
      </c>
      <c r="D803" s="737" t="s">
        <v>78</v>
      </c>
      <c r="E803" s="126"/>
      <c r="F803" s="126">
        <v>0</v>
      </c>
      <c r="G803" s="126">
        <v>0</v>
      </c>
      <c r="H803" s="441">
        <f>AVERAGEA(E803:G803)</f>
        <v>0</v>
      </c>
      <c r="I803" s="126">
        <v>0</v>
      </c>
      <c r="J803" s="45"/>
      <c r="K803" s="20"/>
      <c r="L803" s="20"/>
    </row>
    <row r="804" spans="1:12" ht="15">
      <c r="A804" s="542" t="s">
        <v>70</v>
      </c>
      <c r="B804" s="785" t="s">
        <v>130</v>
      </c>
      <c r="C804" s="736" t="s">
        <v>75</v>
      </c>
      <c r="D804" s="737" t="s">
        <v>78</v>
      </c>
      <c r="E804" s="126"/>
      <c r="F804" s="126">
        <v>0</v>
      </c>
      <c r="G804" s="126">
        <v>0</v>
      </c>
      <c r="H804" s="441">
        <f>AVERAGEA(E804:G804)</f>
        <v>0</v>
      </c>
      <c r="I804" s="126">
        <v>0</v>
      </c>
      <c r="J804" s="45"/>
      <c r="K804" s="20"/>
      <c r="L804" s="20"/>
    </row>
    <row r="805" spans="1:9" s="441" customFormat="1" ht="45">
      <c r="A805" s="441" t="s">
        <v>71</v>
      </c>
      <c r="B805" s="441" t="s">
        <v>935</v>
      </c>
      <c r="C805" s="457" t="s">
        <v>1504</v>
      </c>
      <c r="D805" s="441" t="s">
        <v>57</v>
      </c>
      <c r="E805" s="441">
        <f>((E800+E801+E802+E803+E804)*E799)</f>
        <v>0</v>
      </c>
      <c r="F805" s="441">
        <f>((F800+F801+F802+F803+F804)*F799)</f>
        <v>0</v>
      </c>
      <c r="G805" s="441">
        <f>((G800+G801+G802+G803+G804)*G799)</f>
        <v>0</v>
      </c>
      <c r="H805" s="441">
        <f>((H800+H801+H802+H803+H804)*H799)</f>
        <v>0</v>
      </c>
      <c r="I805" s="441">
        <f>((I800+I801+I802+I803+I804)*I799)</f>
        <v>0</v>
      </c>
    </row>
    <row r="806" spans="1:9" s="441" customFormat="1" ht="15">
      <c r="A806" s="441" t="s">
        <v>72</v>
      </c>
      <c r="B806" s="441" t="s">
        <v>143</v>
      </c>
      <c r="C806" s="441" t="s">
        <v>1129</v>
      </c>
      <c r="D806" s="441" t="s">
        <v>109</v>
      </c>
      <c r="E806" s="441">
        <f>(E797*E799*E800)/1000</f>
        <v>0</v>
      </c>
      <c r="F806" s="441">
        <f>(F797*F799*F800)/1000</f>
        <v>0</v>
      </c>
      <c r="G806" s="441">
        <f>(G797*G799*G800)/1000</f>
        <v>0</v>
      </c>
      <c r="H806" s="441">
        <f>(H797*H799*H800)/1000</f>
        <v>0</v>
      </c>
      <c r="I806" s="441">
        <f>(I797*I799*I800)/1000</f>
        <v>0</v>
      </c>
    </row>
    <row r="807" spans="1:9" s="441" customFormat="1" ht="15">
      <c r="A807" s="441" t="s">
        <v>320</v>
      </c>
      <c r="B807" s="441" t="s">
        <v>144</v>
      </c>
      <c r="C807" s="441" t="s">
        <v>1130</v>
      </c>
      <c r="D807" s="441" t="s">
        <v>109</v>
      </c>
      <c r="E807" s="441">
        <f>(E799*E797*E801)/1000</f>
        <v>0</v>
      </c>
      <c r="F807" s="441">
        <f>(F799*F797*F801)/1000</f>
        <v>0</v>
      </c>
      <c r="G807" s="441">
        <f>(G799*G797*G801)/1000</f>
        <v>0</v>
      </c>
      <c r="H807" s="441">
        <f>(H799*H797*H801)/1000</f>
        <v>0</v>
      </c>
      <c r="I807" s="441">
        <f>(I799*I797*I801)/1000</f>
        <v>0</v>
      </c>
    </row>
    <row r="808" spans="1:9" s="441" customFormat="1" ht="15">
      <c r="A808" s="441" t="s">
        <v>322</v>
      </c>
      <c r="B808" s="441" t="s">
        <v>963</v>
      </c>
      <c r="C808" s="441" t="s">
        <v>1131</v>
      </c>
      <c r="D808" s="441" t="s">
        <v>109</v>
      </c>
      <c r="E808" s="441">
        <f>E797*E802*E799/1000</f>
        <v>0</v>
      </c>
      <c r="F808" s="441">
        <f>F797*F802*F799/1000</f>
        <v>0</v>
      </c>
      <c r="G808" s="441">
        <f>G797*G802*G799/1000</f>
        <v>0</v>
      </c>
      <c r="H808" s="441">
        <f>H797*H802*H799/1000</f>
        <v>0</v>
      </c>
      <c r="I808" s="441">
        <f>I797*I802*I799/1000</f>
        <v>0</v>
      </c>
    </row>
    <row r="809" spans="1:9" s="441" customFormat="1" ht="15">
      <c r="A809" s="441" t="s">
        <v>324</v>
      </c>
      <c r="B809" s="441" t="s">
        <v>536</v>
      </c>
      <c r="C809" s="441" t="s">
        <v>1132</v>
      </c>
      <c r="D809" s="441" t="s">
        <v>109</v>
      </c>
      <c r="E809" s="441">
        <f>(E797*E799*E803)/1000</f>
        <v>0</v>
      </c>
      <c r="F809" s="441">
        <f>(F797*F799*F803)/1000</f>
        <v>0</v>
      </c>
      <c r="G809" s="441">
        <f>(G797*G799*G803)/1000</f>
        <v>0</v>
      </c>
      <c r="H809" s="441">
        <f>(H797*H799*H803)/1000</f>
        <v>0</v>
      </c>
      <c r="I809" s="441">
        <f>(I797*I799*I803)/1000</f>
        <v>0</v>
      </c>
    </row>
    <row r="810" spans="1:9" s="441" customFormat="1" ht="15">
      <c r="A810" s="441" t="s">
        <v>326</v>
      </c>
      <c r="B810" s="441" t="s">
        <v>131</v>
      </c>
      <c r="C810" s="441" t="s">
        <v>1133</v>
      </c>
      <c r="D810" s="441" t="s">
        <v>109</v>
      </c>
      <c r="E810" s="441">
        <f>(E797*E799*E804)/1000</f>
        <v>0</v>
      </c>
      <c r="F810" s="441">
        <f>(F797*F799*F804)/1000</f>
        <v>0</v>
      </c>
      <c r="G810" s="441">
        <f>(G797*G799*G804)/1000</f>
        <v>0</v>
      </c>
      <c r="H810" s="441">
        <f>(H797*H799*H804)/1000</f>
        <v>0</v>
      </c>
      <c r="I810" s="441">
        <f>(I797*I799*I804)/1000</f>
        <v>0</v>
      </c>
    </row>
    <row r="811" spans="1:12" ht="14.25">
      <c r="A811" s="786"/>
      <c r="B811" s="48"/>
      <c r="C811" s="48"/>
      <c r="D811" s="573"/>
      <c r="E811" s="573"/>
      <c r="F811" s="573"/>
      <c r="G811" s="573"/>
      <c r="H811" s="832"/>
      <c r="I811" s="573"/>
      <c r="J811" s="48"/>
      <c r="K811" s="20"/>
      <c r="L811" s="20"/>
    </row>
    <row r="812" spans="1:12" ht="15">
      <c r="A812" s="481" t="s">
        <v>105</v>
      </c>
      <c r="B812" s="482" t="s">
        <v>11</v>
      </c>
      <c r="C812" s="482"/>
      <c r="D812" s="455"/>
      <c r="E812" s="455"/>
      <c r="F812" s="455"/>
      <c r="G812" s="455"/>
      <c r="H812" s="482"/>
      <c r="I812" s="455"/>
      <c r="J812" s="455"/>
      <c r="K812" s="20"/>
      <c r="L812" s="20"/>
    </row>
    <row r="813" spans="1:12" ht="15">
      <c r="A813" s="542" t="s">
        <v>35</v>
      </c>
      <c r="B813" s="484" t="s">
        <v>478</v>
      </c>
      <c r="C813" s="485" t="s">
        <v>479</v>
      </c>
      <c r="D813" s="230" t="s">
        <v>480</v>
      </c>
      <c r="E813" s="193"/>
      <c r="F813" s="193"/>
      <c r="G813" s="193"/>
      <c r="H813" s="441">
        <f>_xlfn.IFERROR(_xlfn.AVERAGEIF(E813:G813,"&gt;0",E813:G813),0)</f>
        <v>0</v>
      </c>
      <c r="I813" s="193"/>
      <c r="J813" s="45"/>
      <c r="K813" s="20"/>
      <c r="L813" s="20"/>
    </row>
    <row r="814" spans="1:12" ht="15">
      <c r="A814" s="542" t="s">
        <v>36</v>
      </c>
      <c r="B814" s="785" t="s">
        <v>22</v>
      </c>
      <c r="C814" s="736" t="s">
        <v>75</v>
      </c>
      <c r="D814" s="737" t="s">
        <v>145</v>
      </c>
      <c r="E814" s="193"/>
      <c r="F814" s="193"/>
      <c r="G814" s="193"/>
      <c r="H814" s="441">
        <f>_xlfn.IFERROR(_xlfn.AVERAGEIF(E814:G814,"&gt;0",E814:G814),0)</f>
        <v>0</v>
      </c>
      <c r="I814" s="193"/>
      <c r="J814" s="45"/>
      <c r="K814" s="20"/>
      <c r="L814" s="20"/>
    </row>
    <row r="815" spans="1:12" ht="15">
      <c r="A815" s="542" t="s">
        <v>37</v>
      </c>
      <c r="B815" s="785" t="s">
        <v>25</v>
      </c>
      <c r="C815" s="736" t="s">
        <v>75</v>
      </c>
      <c r="D815" s="737" t="s">
        <v>78</v>
      </c>
      <c r="E815" s="126">
        <v>0</v>
      </c>
      <c r="F815" s="126">
        <v>0</v>
      </c>
      <c r="G815" s="126">
        <v>0</v>
      </c>
      <c r="H815" s="441">
        <f>AVERAGEA(E815:G815)</f>
        <v>0</v>
      </c>
      <c r="I815" s="126">
        <v>0</v>
      </c>
      <c r="J815" s="45"/>
      <c r="K815" s="20"/>
      <c r="L815" s="20"/>
    </row>
    <row r="816" spans="1:12" ht="15">
      <c r="A816" s="542" t="s">
        <v>38</v>
      </c>
      <c r="B816" s="785" t="s">
        <v>26</v>
      </c>
      <c r="C816" s="736" t="s">
        <v>75</v>
      </c>
      <c r="D816" s="737" t="s">
        <v>51</v>
      </c>
      <c r="E816" s="193"/>
      <c r="F816" s="193"/>
      <c r="G816" s="193"/>
      <c r="H816" s="441">
        <f>_xlfn.IFERROR(_xlfn.AVERAGEIF(E816:G816,"&gt;0",E816:G816),0)</f>
        <v>0</v>
      </c>
      <c r="I816" s="193"/>
      <c r="J816" s="45"/>
      <c r="K816" s="20"/>
      <c r="L816" s="20"/>
    </row>
    <row r="817" spans="1:12" ht="15">
      <c r="A817" s="542" t="s">
        <v>39</v>
      </c>
      <c r="B817" s="785" t="s">
        <v>133</v>
      </c>
      <c r="C817" s="736" t="s">
        <v>75</v>
      </c>
      <c r="D817" s="737" t="s">
        <v>78</v>
      </c>
      <c r="E817" s="126">
        <v>0</v>
      </c>
      <c r="F817" s="126">
        <v>0</v>
      </c>
      <c r="G817" s="126">
        <v>0</v>
      </c>
      <c r="H817" s="441">
        <f aca="true" t="shared" si="31" ref="H817:H822">AVERAGEA(E817:G817)</f>
        <v>0</v>
      </c>
      <c r="I817" s="126">
        <v>0</v>
      </c>
      <c r="J817" s="45"/>
      <c r="K817" s="20"/>
      <c r="L817" s="20"/>
    </row>
    <row r="818" spans="1:12" ht="15">
      <c r="A818" s="542" t="s">
        <v>40</v>
      </c>
      <c r="B818" s="785" t="s">
        <v>134</v>
      </c>
      <c r="C818" s="736" t="s">
        <v>75</v>
      </c>
      <c r="D818" s="737" t="s">
        <v>78</v>
      </c>
      <c r="E818" s="126">
        <v>0</v>
      </c>
      <c r="F818" s="126">
        <v>0</v>
      </c>
      <c r="G818" s="126">
        <v>0</v>
      </c>
      <c r="H818" s="441">
        <f t="shared" si="31"/>
        <v>0</v>
      </c>
      <c r="I818" s="126">
        <v>0</v>
      </c>
      <c r="J818" s="45"/>
      <c r="K818" s="20"/>
      <c r="L818" s="20"/>
    </row>
    <row r="819" spans="1:12" ht="15">
      <c r="A819" s="542" t="s">
        <v>41</v>
      </c>
      <c r="B819" s="785" t="s">
        <v>537</v>
      </c>
      <c r="C819" s="736" t="s">
        <v>75</v>
      </c>
      <c r="D819" s="737" t="s">
        <v>78</v>
      </c>
      <c r="E819" s="126">
        <v>0</v>
      </c>
      <c r="F819" s="126">
        <v>0</v>
      </c>
      <c r="G819" s="126">
        <v>0</v>
      </c>
      <c r="H819" s="441">
        <f t="shared" si="31"/>
        <v>0</v>
      </c>
      <c r="I819" s="126">
        <v>0</v>
      </c>
      <c r="J819" s="45"/>
      <c r="K819" s="20"/>
      <c r="L819" s="20"/>
    </row>
    <row r="820" spans="1:12" ht="15">
      <c r="A820" s="542" t="s">
        <v>42</v>
      </c>
      <c r="B820" s="484" t="s">
        <v>962</v>
      </c>
      <c r="C820" s="189" t="s">
        <v>75</v>
      </c>
      <c r="D820" s="230" t="s">
        <v>78</v>
      </c>
      <c r="E820" s="126">
        <v>0</v>
      </c>
      <c r="F820" s="126">
        <v>0</v>
      </c>
      <c r="G820" s="126">
        <v>0</v>
      </c>
      <c r="H820" s="190">
        <f t="shared" si="31"/>
        <v>0</v>
      </c>
      <c r="I820" s="126">
        <v>0</v>
      </c>
      <c r="J820" s="45"/>
      <c r="K820" s="20"/>
      <c r="L820" s="20"/>
    </row>
    <row r="821" spans="1:12" ht="42.75">
      <c r="A821" s="542" t="s">
        <v>70</v>
      </c>
      <c r="B821" s="785" t="s">
        <v>96</v>
      </c>
      <c r="C821" s="736" t="s">
        <v>75</v>
      </c>
      <c r="D821" s="737" t="s">
        <v>78</v>
      </c>
      <c r="E821" s="126">
        <v>0</v>
      </c>
      <c r="F821" s="126">
        <v>0</v>
      </c>
      <c r="G821" s="126">
        <v>0</v>
      </c>
      <c r="H821" s="441">
        <f t="shared" si="31"/>
        <v>0</v>
      </c>
      <c r="I821" s="126">
        <v>0</v>
      </c>
      <c r="J821" s="45"/>
      <c r="K821" s="20"/>
      <c r="L821" s="20"/>
    </row>
    <row r="822" spans="1:12" ht="15.75" thickBot="1">
      <c r="A822" s="542" t="s">
        <v>71</v>
      </c>
      <c r="B822" s="785" t="s">
        <v>23</v>
      </c>
      <c r="C822" s="736" t="s">
        <v>75</v>
      </c>
      <c r="D822" s="737" t="s">
        <v>78</v>
      </c>
      <c r="E822" s="126">
        <v>0</v>
      </c>
      <c r="F822" s="126">
        <v>0</v>
      </c>
      <c r="G822" s="126">
        <v>0</v>
      </c>
      <c r="H822" s="441">
        <f t="shared" si="31"/>
        <v>0</v>
      </c>
      <c r="I822" s="126">
        <v>0</v>
      </c>
      <c r="J822" s="45"/>
      <c r="K822" s="20"/>
      <c r="L822" s="20"/>
    </row>
    <row r="823" spans="1:11" s="775" customFormat="1" ht="45.75" thickBot="1">
      <c r="A823" s="446" t="s">
        <v>72</v>
      </c>
      <c r="B823" s="446" t="s">
        <v>56</v>
      </c>
      <c r="C823" s="457" t="s">
        <v>1505</v>
      </c>
      <c r="D823" s="446" t="s">
        <v>57</v>
      </c>
      <c r="E823" s="446">
        <f>(E817+E818+E819+E820+E821+E822)*E816</f>
        <v>0</v>
      </c>
      <c r="F823" s="446">
        <f>(F817+F818+F819+F820+F821+F822)*F816</f>
        <v>0</v>
      </c>
      <c r="G823" s="446">
        <f>(G817+G818+G819+G820+G821+G822)*G816</f>
        <v>0</v>
      </c>
      <c r="H823" s="446">
        <f>(H817+H818+H819+H820+H821+H822)*H816</f>
        <v>0</v>
      </c>
      <c r="I823" s="446">
        <f>(I817+I818+I819+I820+I821+I822)*I816</f>
        <v>0</v>
      </c>
      <c r="J823" s="446"/>
      <c r="K823" s="787"/>
    </row>
    <row r="824" spans="1:11" s="775" customFormat="1" ht="30.75" thickBot="1">
      <c r="A824" s="446" t="s">
        <v>320</v>
      </c>
      <c r="B824" s="456" t="s">
        <v>143</v>
      </c>
      <c r="C824" s="441" t="s">
        <v>1135</v>
      </c>
      <c r="D824" s="446" t="s">
        <v>109</v>
      </c>
      <c r="E824" s="446">
        <f>E817*E816*E814/1000</f>
        <v>0</v>
      </c>
      <c r="F824" s="446">
        <f>F817*F816*F814/1000</f>
        <v>0</v>
      </c>
      <c r="G824" s="446">
        <f>G817*G816*G814/1000</f>
        <v>0</v>
      </c>
      <c r="H824" s="446">
        <f>H817*H816*H814/1000</f>
        <v>0</v>
      </c>
      <c r="I824" s="446">
        <f>I817*I816*I814/1000</f>
        <v>0</v>
      </c>
      <c r="J824" s="446"/>
      <c r="K824" s="787"/>
    </row>
    <row r="825" spans="1:11" s="775" customFormat="1" ht="30.75" thickBot="1">
      <c r="A825" s="441" t="s">
        <v>322</v>
      </c>
      <c r="B825" s="456" t="s">
        <v>144</v>
      </c>
      <c r="C825" s="441" t="s">
        <v>1136</v>
      </c>
      <c r="D825" s="446" t="s">
        <v>109</v>
      </c>
      <c r="E825" s="446">
        <f>E818*E816*E814/1000</f>
        <v>0</v>
      </c>
      <c r="F825" s="446">
        <f>F818*F816*F814/1000</f>
        <v>0</v>
      </c>
      <c r="G825" s="446">
        <f>G818*G816*G814/1000</f>
        <v>0</v>
      </c>
      <c r="H825" s="446">
        <f>H818*H816*H814/1000</f>
        <v>0</v>
      </c>
      <c r="I825" s="446">
        <f>I818*I816*I814/1000</f>
        <v>0</v>
      </c>
      <c r="J825" s="446"/>
      <c r="K825" s="787"/>
    </row>
    <row r="826" spans="1:9" s="441" customFormat="1" ht="15.75" thickBot="1">
      <c r="A826" s="446" t="s">
        <v>324</v>
      </c>
      <c r="B826" s="441" t="s">
        <v>963</v>
      </c>
      <c r="C826" s="441" t="s">
        <v>1137</v>
      </c>
      <c r="D826" s="441" t="s">
        <v>109</v>
      </c>
      <c r="E826" s="441">
        <f>E814*E820*E816/1000</f>
        <v>0</v>
      </c>
      <c r="F826" s="441">
        <f>F814*F820*F816/1000</f>
        <v>0</v>
      </c>
      <c r="G826" s="441">
        <f>G814*G820*G816/1000</f>
        <v>0</v>
      </c>
      <c r="H826" s="441">
        <f>H814*H820*H816/1000</f>
        <v>0</v>
      </c>
      <c r="I826" s="441">
        <f>I814*I820*I816/1000</f>
        <v>0</v>
      </c>
    </row>
    <row r="827" spans="1:11" s="775" customFormat="1" ht="30.75" thickBot="1">
      <c r="A827" s="446" t="s">
        <v>326</v>
      </c>
      <c r="B827" s="456" t="s">
        <v>1134</v>
      </c>
      <c r="C827" s="441" t="s">
        <v>1138</v>
      </c>
      <c r="D827" s="446" t="s">
        <v>109</v>
      </c>
      <c r="E827" s="446">
        <f>E819*E816*E814/1000</f>
        <v>0</v>
      </c>
      <c r="F827" s="446">
        <f>F819*F816*F814/1000</f>
        <v>0</v>
      </c>
      <c r="G827" s="446">
        <f>G819*G816*G814/1000</f>
        <v>0</v>
      </c>
      <c r="H827" s="446">
        <f>H819*H816*H814/1000</f>
        <v>0</v>
      </c>
      <c r="I827" s="446">
        <f>I819*I816*I814/1000</f>
        <v>0</v>
      </c>
      <c r="J827" s="446"/>
      <c r="K827" s="787"/>
    </row>
    <row r="828" spans="1:11" s="775" customFormat="1" ht="15">
      <c r="A828" s="446" t="s">
        <v>328</v>
      </c>
      <c r="B828" s="446" t="s">
        <v>131</v>
      </c>
      <c r="C828" s="441" t="s">
        <v>1139</v>
      </c>
      <c r="D828" s="446" t="s">
        <v>109</v>
      </c>
      <c r="E828" s="446">
        <f>E822*E816*E814/1000</f>
        <v>0</v>
      </c>
      <c r="F828" s="446">
        <f>F822*F816*F814/1000</f>
        <v>0</v>
      </c>
      <c r="G828" s="446">
        <f>G822*G816*G814/1000</f>
        <v>0</v>
      </c>
      <c r="H828" s="446">
        <f>H822*H816*H814/1000</f>
        <v>0</v>
      </c>
      <c r="I828" s="446">
        <f>I822*I816*I814/1000</f>
        <v>0</v>
      </c>
      <c r="J828" s="446"/>
      <c r="K828" s="787"/>
    </row>
    <row r="829" spans="8:11" s="691" customFormat="1" ht="14.25">
      <c r="H829" s="796"/>
      <c r="K829" s="788"/>
    </row>
    <row r="830" spans="1:12" ht="45" customHeight="1">
      <c r="A830" s="481" t="s">
        <v>106</v>
      </c>
      <c r="B830" s="493" t="s">
        <v>542</v>
      </c>
      <c r="C830" s="1110" t="s">
        <v>120</v>
      </c>
      <c r="D830" s="1111"/>
      <c r="E830" s="455"/>
      <c r="F830" s="455"/>
      <c r="G830" s="455"/>
      <c r="H830" s="482"/>
      <c r="I830" s="455"/>
      <c r="J830" s="455"/>
      <c r="K830" s="20"/>
      <c r="L830" s="20"/>
    </row>
    <row r="831" spans="1:12" ht="15">
      <c r="A831" s="542" t="s">
        <v>35</v>
      </c>
      <c r="B831" s="484" t="s">
        <v>478</v>
      </c>
      <c r="C831" s="485" t="s">
        <v>479</v>
      </c>
      <c r="D831" s="230" t="s">
        <v>480</v>
      </c>
      <c r="E831" s="193"/>
      <c r="F831" s="193"/>
      <c r="G831" s="193"/>
      <c r="H831" s="441">
        <f>_xlfn.IFERROR(_xlfn.AVERAGEIF(E831:G831,"&gt;0",E831:G831),0)</f>
        <v>0</v>
      </c>
      <c r="I831" s="193"/>
      <c r="J831" s="45"/>
      <c r="K831" s="20"/>
      <c r="L831" s="20"/>
    </row>
    <row r="832" spans="1:12" ht="15">
      <c r="A832" s="542" t="s">
        <v>36</v>
      </c>
      <c r="B832" s="785" t="s">
        <v>22</v>
      </c>
      <c r="C832" s="736" t="s">
        <v>75</v>
      </c>
      <c r="D832" s="737" t="s">
        <v>145</v>
      </c>
      <c r="E832" s="193"/>
      <c r="F832" s="193"/>
      <c r="G832" s="193"/>
      <c r="H832" s="441">
        <f>_xlfn.IFERROR(_xlfn.AVERAGEIF(E832:G832,"&gt;0",E832:G832),0)</f>
        <v>0</v>
      </c>
      <c r="I832" s="193"/>
      <c r="J832" s="45"/>
      <c r="K832" s="20"/>
      <c r="L832" s="20"/>
    </row>
    <row r="833" spans="1:12" ht="15">
      <c r="A833" s="542" t="s">
        <v>37</v>
      </c>
      <c r="B833" s="785" t="s">
        <v>25</v>
      </c>
      <c r="C833" s="736" t="s">
        <v>75</v>
      </c>
      <c r="D833" s="737" t="s">
        <v>78</v>
      </c>
      <c r="E833" s="126">
        <v>0</v>
      </c>
      <c r="F833" s="126">
        <v>0</v>
      </c>
      <c r="G833" s="126">
        <v>0</v>
      </c>
      <c r="H833" s="441">
        <f>AVERAGEA(E833:G833)</f>
        <v>0</v>
      </c>
      <c r="I833" s="126">
        <v>0</v>
      </c>
      <c r="J833" s="45"/>
      <c r="K833" s="20"/>
      <c r="L833" s="20"/>
    </row>
    <row r="834" spans="1:12" ht="15">
      <c r="A834" s="542" t="s">
        <v>38</v>
      </c>
      <c r="B834" s="785" t="s">
        <v>26</v>
      </c>
      <c r="C834" s="736" t="s">
        <v>75</v>
      </c>
      <c r="D834" s="737" t="s">
        <v>51</v>
      </c>
      <c r="E834" s="193"/>
      <c r="F834" s="193"/>
      <c r="G834" s="193"/>
      <c r="H834" s="441">
        <f>_xlfn.IFERROR(_xlfn.AVERAGEIF(E834:G834,"&gt;0",E834:G834),0)</f>
        <v>0</v>
      </c>
      <c r="I834" s="193"/>
      <c r="J834" s="45"/>
      <c r="K834" s="20"/>
      <c r="L834" s="20"/>
    </row>
    <row r="835" spans="1:12" ht="15">
      <c r="A835" s="542" t="s">
        <v>39</v>
      </c>
      <c r="B835" s="785" t="s">
        <v>133</v>
      </c>
      <c r="C835" s="736" t="s">
        <v>75</v>
      </c>
      <c r="D835" s="737" t="s">
        <v>78</v>
      </c>
      <c r="E835" s="126">
        <v>0</v>
      </c>
      <c r="F835" s="126">
        <v>0</v>
      </c>
      <c r="G835" s="126">
        <v>0</v>
      </c>
      <c r="H835" s="441">
        <f>AVERAGEA(E835:G835)</f>
        <v>0</v>
      </c>
      <c r="I835" s="126">
        <v>0</v>
      </c>
      <c r="J835" s="45"/>
      <c r="K835" s="20"/>
      <c r="L835" s="20"/>
    </row>
    <row r="836" spans="1:12" ht="15">
      <c r="A836" s="542" t="s">
        <v>40</v>
      </c>
      <c r="B836" s="785" t="s">
        <v>134</v>
      </c>
      <c r="C836" s="736" t="s">
        <v>75</v>
      </c>
      <c r="D836" s="737" t="s">
        <v>78</v>
      </c>
      <c r="E836" s="126">
        <v>0</v>
      </c>
      <c r="F836" s="126">
        <v>0</v>
      </c>
      <c r="G836" s="126">
        <v>0</v>
      </c>
      <c r="H836" s="441">
        <f>AVERAGEA(E836:G836)</f>
        <v>0</v>
      </c>
      <c r="I836" s="126">
        <v>0</v>
      </c>
      <c r="J836" s="45"/>
      <c r="K836" s="20"/>
      <c r="L836" s="20"/>
    </row>
    <row r="837" spans="1:12" ht="15">
      <c r="A837" s="230" t="s">
        <v>41</v>
      </c>
      <c r="B837" s="484" t="s">
        <v>962</v>
      </c>
      <c r="C837" s="189" t="s">
        <v>75</v>
      </c>
      <c r="D837" s="230" t="s">
        <v>78</v>
      </c>
      <c r="E837" s="126">
        <v>0</v>
      </c>
      <c r="F837" s="126">
        <v>0</v>
      </c>
      <c r="G837" s="126">
        <v>0</v>
      </c>
      <c r="H837" s="190">
        <f>AVERAGEA(E837:G837)</f>
        <v>0</v>
      </c>
      <c r="I837" s="126">
        <v>0</v>
      </c>
      <c r="J837" s="45"/>
      <c r="K837" s="20"/>
      <c r="L837" s="20"/>
    </row>
    <row r="838" spans="1:12" ht="15">
      <c r="A838" s="542" t="s">
        <v>42</v>
      </c>
      <c r="B838" s="785" t="s">
        <v>537</v>
      </c>
      <c r="C838" s="736" t="s">
        <v>75</v>
      </c>
      <c r="D838" s="737" t="s">
        <v>78</v>
      </c>
      <c r="E838" s="126">
        <v>0</v>
      </c>
      <c r="F838" s="126">
        <v>0</v>
      </c>
      <c r="G838" s="126">
        <v>0</v>
      </c>
      <c r="H838" s="441">
        <f>AVERAGEA(E838:G838)</f>
        <v>0</v>
      </c>
      <c r="I838" s="126">
        <v>0</v>
      </c>
      <c r="J838" s="45"/>
      <c r="K838" s="20"/>
      <c r="L838" s="20"/>
    </row>
    <row r="839" spans="1:12" ht="15.75" thickBot="1">
      <c r="A839" s="542" t="s">
        <v>70</v>
      </c>
      <c r="B839" s="785" t="s">
        <v>130</v>
      </c>
      <c r="C839" s="736" t="s">
        <v>75</v>
      </c>
      <c r="D839" s="737" t="s">
        <v>78</v>
      </c>
      <c r="E839" s="126">
        <v>0</v>
      </c>
      <c r="F839" s="126">
        <v>0</v>
      </c>
      <c r="G839" s="126">
        <v>0</v>
      </c>
      <c r="H839" s="441">
        <f>AVERAGEA(E839:G839)</f>
        <v>0</v>
      </c>
      <c r="I839" s="126">
        <v>0</v>
      </c>
      <c r="J839" s="45"/>
      <c r="K839" s="20"/>
      <c r="L839" s="20"/>
    </row>
    <row r="840" spans="1:11" s="775" customFormat="1" ht="45.75" thickBot="1">
      <c r="A840" s="446" t="s">
        <v>71</v>
      </c>
      <c r="B840" s="446" t="s">
        <v>121</v>
      </c>
      <c r="C840" s="457" t="s">
        <v>1506</v>
      </c>
      <c r="D840" s="446" t="s">
        <v>57</v>
      </c>
      <c r="E840" s="446">
        <f>(E835+E836+E837+E838+E839)*E834</f>
        <v>0</v>
      </c>
      <c r="F840" s="446">
        <f>(F835+F836+F837+F838+F839)*F834</f>
        <v>0</v>
      </c>
      <c r="G840" s="446">
        <f>(G835+G836+G837+G838+G839)*G834</f>
        <v>0</v>
      </c>
      <c r="H840" s="446">
        <f>(H835+H836+H837+H838+H839)*H834</f>
        <v>0</v>
      </c>
      <c r="I840" s="446">
        <f>(I835+I836+I837+I838+I839)*I834</f>
        <v>0</v>
      </c>
      <c r="J840" s="446"/>
      <c r="K840" s="787"/>
    </row>
    <row r="841" spans="1:11" s="775" customFormat="1" ht="30.75" thickBot="1">
      <c r="A841" s="446" t="s">
        <v>72</v>
      </c>
      <c r="B841" s="456" t="s">
        <v>143</v>
      </c>
      <c r="C841" s="441" t="s">
        <v>1140</v>
      </c>
      <c r="D841" s="446" t="s">
        <v>109</v>
      </c>
      <c r="E841" s="446">
        <f>E835*E834*E832/1000</f>
        <v>0</v>
      </c>
      <c r="F841" s="446">
        <f>F835*F834*F832/1000</f>
        <v>0</v>
      </c>
      <c r="G841" s="446">
        <f>G835*G834*G832/1000</f>
        <v>0</v>
      </c>
      <c r="H841" s="446">
        <f>H835*H834*H832/1000</f>
        <v>0</v>
      </c>
      <c r="I841" s="446">
        <f>I835*I834*I832/1000</f>
        <v>0</v>
      </c>
      <c r="J841" s="446"/>
      <c r="K841" s="787"/>
    </row>
    <row r="842" spans="1:11" s="775" customFormat="1" ht="30.75" thickBot="1">
      <c r="A842" s="446" t="s">
        <v>320</v>
      </c>
      <c r="B842" s="456" t="s">
        <v>144</v>
      </c>
      <c r="C842" s="441" t="s">
        <v>1141</v>
      </c>
      <c r="D842" s="446" t="s">
        <v>109</v>
      </c>
      <c r="E842" s="446">
        <f>E836*E834*E832/1000</f>
        <v>0</v>
      </c>
      <c r="F842" s="446">
        <f>F836*F834*F832/1000</f>
        <v>0</v>
      </c>
      <c r="G842" s="446">
        <f>G836*G834*G832/1000</f>
        <v>0</v>
      </c>
      <c r="H842" s="446">
        <f>H836*H834*H832/1000</f>
        <v>0</v>
      </c>
      <c r="I842" s="446">
        <f>I836*I834*I832/1000</f>
        <v>0</v>
      </c>
      <c r="J842" s="446"/>
      <c r="K842" s="787"/>
    </row>
    <row r="843" spans="1:9" s="441" customFormat="1" ht="15.75" thickBot="1">
      <c r="A843" s="446" t="s">
        <v>322</v>
      </c>
      <c r="B843" s="441" t="s">
        <v>963</v>
      </c>
      <c r="C843" s="441" t="s">
        <v>1142</v>
      </c>
      <c r="D843" s="441" t="s">
        <v>109</v>
      </c>
      <c r="E843" s="441">
        <f>E832*E837*E834/1000</f>
        <v>0</v>
      </c>
      <c r="F843" s="441">
        <f>F832*F837*F834/1000</f>
        <v>0</v>
      </c>
      <c r="G843" s="441">
        <f>G832*G837*G834/1000</f>
        <v>0</v>
      </c>
      <c r="H843" s="441">
        <f>H832*H837*H834/1000</f>
        <v>0</v>
      </c>
      <c r="I843" s="441">
        <f>I832*I837*I834/1000</f>
        <v>0</v>
      </c>
    </row>
    <row r="844" spans="1:11" s="775" customFormat="1" ht="30.75" thickBot="1">
      <c r="A844" s="446" t="s">
        <v>324</v>
      </c>
      <c r="B844" s="456" t="s">
        <v>536</v>
      </c>
      <c r="C844" s="441" t="s">
        <v>1143</v>
      </c>
      <c r="D844" s="446" t="s">
        <v>109</v>
      </c>
      <c r="E844" s="446">
        <f>E838*E834*E832/1000</f>
        <v>0</v>
      </c>
      <c r="F844" s="446">
        <f>F838*F834*F832/1000</f>
        <v>0</v>
      </c>
      <c r="G844" s="446">
        <f>G838*G834*G832/1000</f>
        <v>0</v>
      </c>
      <c r="H844" s="446">
        <f>H838*H834*H832/1000</f>
        <v>0</v>
      </c>
      <c r="I844" s="446">
        <f>I838*I834*I832/1000</f>
        <v>0</v>
      </c>
      <c r="J844" s="446"/>
      <c r="K844" s="787"/>
    </row>
    <row r="845" spans="1:11" s="775" customFormat="1" ht="15.75" thickBot="1">
      <c r="A845" s="446" t="s">
        <v>1146</v>
      </c>
      <c r="B845" s="446" t="s">
        <v>131</v>
      </c>
      <c r="C845" s="441" t="s">
        <v>1144</v>
      </c>
      <c r="D845" s="446" t="s">
        <v>109</v>
      </c>
      <c r="E845" s="446">
        <f>E839*E834*E832/1000</f>
        <v>0</v>
      </c>
      <c r="F845" s="446">
        <f>F839*F834*F832/1000</f>
        <v>0</v>
      </c>
      <c r="G845" s="446">
        <f>G839*G834*G832/1000</f>
        <v>0</v>
      </c>
      <c r="H845" s="446">
        <f>H839*H834*H832/1000</f>
        <v>0</v>
      </c>
      <c r="I845" s="446">
        <f>I839*I834*I832/1000</f>
        <v>0</v>
      </c>
      <c r="J845" s="446"/>
      <c r="K845" s="787"/>
    </row>
    <row r="846" spans="1:11" s="775" customFormat="1" ht="75.75" thickBot="1">
      <c r="A846" s="475" t="s">
        <v>118</v>
      </c>
      <c r="B846" s="456" t="s">
        <v>146</v>
      </c>
      <c r="C846" s="456" t="s">
        <v>1145</v>
      </c>
      <c r="D846" s="446" t="s">
        <v>109</v>
      </c>
      <c r="E846" s="446">
        <f>IF(E482="Yes",(E841+E824+E806+E789+E772+E755),(E824+E806+E789+E772+E755))</f>
        <v>0</v>
      </c>
      <c r="F846" s="446">
        <f>IF(F482="Yes",(F841+F824+F806+F789+F772+F755),(F824+F806+F789+F772+F755))</f>
        <v>0</v>
      </c>
      <c r="G846" s="446">
        <f>IF(G482="Yes",(G841+G824+G806+G789+G772+G755),(G824+G806+G789+G772+G755))</f>
        <v>0</v>
      </c>
      <c r="H846" s="446">
        <f>IF(H482="Yes",(H841+H824+H806+H789+H772+H755),(H824+H806+H789+H772+H755))</f>
        <v>0</v>
      </c>
      <c r="I846" s="446">
        <f>IF(I482="Yes",(I841+I824+I806+I789+I772+I755),(I824+I806+I789+I772+I755))</f>
        <v>0</v>
      </c>
      <c r="J846" s="446"/>
      <c r="K846" s="787"/>
    </row>
    <row r="847" spans="1:11" s="775" customFormat="1" ht="75.75" thickBot="1">
      <c r="A847" s="474" t="s">
        <v>923</v>
      </c>
      <c r="B847" s="476" t="s">
        <v>147</v>
      </c>
      <c r="C847" s="456" t="s">
        <v>1147</v>
      </c>
      <c r="D847" s="446" t="s">
        <v>109</v>
      </c>
      <c r="E847" s="446">
        <f>IF(E490="Yes",(E842+E825+E807+E790+E773+E756),(E825+E807+E790+E773+E756))</f>
        <v>0</v>
      </c>
      <c r="F847" s="446">
        <f>IF(F490="Yes",(F842+F825+F807+F790+F773+F756),(F825+F807+F790+F773+F756))</f>
        <v>0</v>
      </c>
      <c r="G847" s="446">
        <f>IF(G490="Yes",(G842+G825+G807+G790+G773+G756),(G825+G807+G790+G773+G756))</f>
        <v>0</v>
      </c>
      <c r="H847" s="446">
        <f>IF(H490="Yes",(H842+H825+H807+H790+H773+H756),(H825+H807+H790+H773+H756))</f>
        <v>0</v>
      </c>
      <c r="I847" s="446">
        <f>IF(I490="Yes",(I842+I825+I807+I790+I773+I756),(I825+I807+I790+I773+I756))</f>
        <v>0</v>
      </c>
      <c r="J847" s="446"/>
      <c r="K847" s="787"/>
    </row>
    <row r="848" spans="1:11" s="775" customFormat="1" ht="30.75" thickBot="1">
      <c r="A848" s="475" t="s">
        <v>980</v>
      </c>
      <c r="B848" s="476" t="s">
        <v>981</v>
      </c>
      <c r="C848" s="456" t="s">
        <v>1148</v>
      </c>
      <c r="D848" s="446" t="s">
        <v>109</v>
      </c>
      <c r="E848" s="446">
        <f>E842+E825+E807+E790+E773+E756</f>
        <v>0</v>
      </c>
      <c r="F848" s="446">
        <f>F842+F825+F807+F790+F773+F756</f>
        <v>0</v>
      </c>
      <c r="G848" s="446">
        <f>G842+G825+G807+G790+G773+G756</f>
        <v>0</v>
      </c>
      <c r="H848" s="446">
        <f>H842+H825+H807+H790+H773+H756</f>
        <v>0</v>
      </c>
      <c r="I848" s="446">
        <f>I842+I825+I807+I790+I773+I756</f>
        <v>0</v>
      </c>
      <c r="J848" s="446"/>
      <c r="K848" s="787"/>
    </row>
    <row r="849" spans="1:11" s="775" customFormat="1" ht="75.75" thickBot="1">
      <c r="A849" s="446" t="s">
        <v>924</v>
      </c>
      <c r="B849" s="475" t="s">
        <v>963</v>
      </c>
      <c r="C849" s="456" t="s">
        <v>1149</v>
      </c>
      <c r="D849" s="446" t="s">
        <v>109</v>
      </c>
      <c r="E849" s="446">
        <f>IF(E500="Yes",(E843+E826+E808+E791+E774+E757),(E826+E808+E791+E774+E757))</f>
        <v>0</v>
      </c>
      <c r="F849" s="446">
        <f>IF(F500="Yes",(F843+F826+F808+F791+F774+F757),(F826+F808+F791+F774+F757))</f>
        <v>0</v>
      </c>
      <c r="G849" s="446">
        <f>IF(G500="Yes",(G843+G826+G808+G791+G774+G757),(G826+G808+G791+G774+G757))</f>
        <v>0</v>
      </c>
      <c r="H849" s="446">
        <f>IF(H500="Yes",(H843+H826+H808+H791+H774+H757),(H826+H808+H791+H774+H757))</f>
        <v>0</v>
      </c>
      <c r="I849" s="446">
        <f>IF(I500="Yes",(I843+I826+I808+I791+I774+I757),(I826+I808+I791+I774+I757))</f>
        <v>0</v>
      </c>
      <c r="J849" s="446"/>
      <c r="K849" s="787"/>
    </row>
    <row r="850" spans="1:11" s="775" customFormat="1" ht="30.75" thickBot="1">
      <c r="A850" s="446" t="s">
        <v>984</v>
      </c>
      <c r="B850" s="475" t="s">
        <v>983</v>
      </c>
      <c r="C850" s="456" t="s">
        <v>1150</v>
      </c>
      <c r="D850" s="446" t="s">
        <v>109</v>
      </c>
      <c r="E850" s="446">
        <f>E843+E826+E808+E791+E774+E757</f>
        <v>0</v>
      </c>
      <c r="F850" s="446">
        <f>F843+F826+F808+F791+F774+F757</f>
        <v>0</v>
      </c>
      <c r="G850" s="446">
        <f>G843+G826+G808+G791+G774+G757</f>
        <v>0</v>
      </c>
      <c r="H850" s="446">
        <f>H843+H826+H808+H791+H774+H757</f>
        <v>0</v>
      </c>
      <c r="I850" s="446">
        <f>I843+I826+I808+I791+I774+I757</f>
        <v>0</v>
      </c>
      <c r="J850" s="446"/>
      <c r="K850" s="787"/>
    </row>
    <row r="851" spans="1:11" s="775" customFormat="1" ht="105.75" thickBot="1">
      <c r="A851" s="446" t="s">
        <v>925</v>
      </c>
      <c r="B851" s="456" t="s">
        <v>536</v>
      </c>
      <c r="C851" s="456" t="s">
        <v>1152</v>
      </c>
      <c r="D851" s="446" t="s">
        <v>109</v>
      </c>
      <c r="E851" s="446">
        <f>IF(OR(E526,E553="Yes"),(E844*(1-E578)+E827+E809+E792+E775+E758),(E827+E809+E792+E775+E758))</f>
        <v>0</v>
      </c>
      <c r="F851" s="446">
        <f>IF(OR(F526,F553="Yes"),(F844*(1-F578)+F827+F809+F792+F775+F758),(F827+F809+F792+F775+F758))</f>
        <v>0</v>
      </c>
      <c r="G851" s="446">
        <f>IF(OR(G526,G553="Yes"),(G844*(1-G578)+G827+G809+G792+G775+G758),(G827+G809+G792+G775+G758))</f>
        <v>0</v>
      </c>
      <c r="H851" s="446">
        <f>IF(OR(H526,H553="Yes"),(H844*(1-H578)+H827+H809+H792+H775+H758),(H827+H809+H792+H775+H758))</f>
        <v>0</v>
      </c>
      <c r="I851" s="446">
        <f>IF(OR(I526,I553="Yes"),(I844*(1-I578)+I827+I809+I792+I775+I758),(I827+I809+I792+I775+I758))</f>
        <v>0</v>
      </c>
      <c r="J851" s="446"/>
      <c r="K851" s="787"/>
    </row>
    <row r="852" spans="1:11" s="775" customFormat="1" ht="30">
      <c r="A852" s="446" t="s">
        <v>969</v>
      </c>
      <c r="B852" s="456" t="s">
        <v>135</v>
      </c>
      <c r="C852" s="456" t="s">
        <v>1153</v>
      </c>
      <c r="D852" s="446" t="s">
        <v>109</v>
      </c>
      <c r="E852" s="446">
        <f>E828+E810+E793+E776+E759</f>
        <v>0</v>
      </c>
      <c r="F852" s="446">
        <f>F828+F810+F793+F776+F759</f>
        <v>0</v>
      </c>
      <c r="G852" s="446">
        <f>G828+G810+G793+G776+G759</f>
        <v>0</v>
      </c>
      <c r="H852" s="446">
        <f>H828+H810+H793+H776+H759</f>
        <v>0</v>
      </c>
      <c r="I852" s="446">
        <f>I828+I810+I793+I776+I759</f>
        <v>0</v>
      </c>
      <c r="J852" s="446"/>
      <c r="K852" s="787"/>
    </row>
    <row r="853" spans="1:10" s="781" customFormat="1" ht="18.75" customHeight="1">
      <c r="A853" s="466"/>
      <c r="B853" s="467"/>
      <c r="C853" s="466"/>
      <c r="D853" s="466"/>
      <c r="E853" s="466"/>
      <c r="F853" s="466"/>
      <c r="G853" s="466"/>
      <c r="H853" s="466"/>
      <c r="I853" s="466"/>
      <c r="J853" s="466"/>
    </row>
    <row r="854" spans="1:8" s="455" customFormat="1" ht="15">
      <c r="A854" s="481" t="s">
        <v>32</v>
      </c>
      <c r="B854" s="482" t="s">
        <v>12</v>
      </c>
      <c r="C854" s="482"/>
      <c r="D854" s="482"/>
      <c r="H854" s="482"/>
    </row>
    <row r="855" spans="1:8" s="455" customFormat="1" ht="15">
      <c r="A855" s="481" t="s">
        <v>33</v>
      </c>
      <c r="B855" s="482" t="s">
        <v>970</v>
      </c>
      <c r="C855" s="482"/>
      <c r="D855" s="482"/>
      <c r="H855" s="482"/>
    </row>
    <row r="856" spans="1:12" ht="15">
      <c r="A856" s="483" t="s">
        <v>35</v>
      </c>
      <c r="B856" s="484" t="s">
        <v>478</v>
      </c>
      <c r="C856" s="485" t="s">
        <v>479</v>
      </c>
      <c r="D856" s="230" t="s">
        <v>978</v>
      </c>
      <c r="E856" s="193"/>
      <c r="F856" s="193"/>
      <c r="G856" s="193"/>
      <c r="H856" s="441">
        <f>_xlfn.IFERROR(_xlfn.AVERAGEIF(E856:G856,"&gt;0",E856:G856),0)</f>
        <v>0</v>
      </c>
      <c r="I856" s="193"/>
      <c r="J856" s="45"/>
      <c r="K856" s="20"/>
      <c r="L856" s="20"/>
    </row>
    <row r="857" spans="1:12" ht="15">
      <c r="A857" s="542" t="s">
        <v>36</v>
      </c>
      <c r="B857" s="785" t="s">
        <v>19</v>
      </c>
      <c r="C857" s="736" t="s">
        <v>75</v>
      </c>
      <c r="D857" s="737" t="s">
        <v>156</v>
      </c>
      <c r="E857" s="193"/>
      <c r="F857" s="193"/>
      <c r="G857" s="193"/>
      <c r="H857" s="441">
        <f>_xlfn.IFERROR(_xlfn.AVERAGEIF(E857:G857,"&gt;0",E857:G857),0)</f>
        <v>0</v>
      </c>
      <c r="I857" s="193"/>
      <c r="J857" s="45"/>
      <c r="K857" s="20"/>
      <c r="L857" s="20"/>
    </row>
    <row r="858" spans="1:12" ht="15">
      <c r="A858" s="542" t="s">
        <v>37</v>
      </c>
      <c r="B858" s="785" t="s">
        <v>21</v>
      </c>
      <c r="C858" s="736" t="s">
        <v>75</v>
      </c>
      <c r="D858" s="737" t="s">
        <v>45</v>
      </c>
      <c r="E858" s="126">
        <v>0</v>
      </c>
      <c r="F858" s="126">
        <v>0</v>
      </c>
      <c r="G858" s="126">
        <v>0</v>
      </c>
      <c r="H858" s="441">
        <f aca="true" t="shared" si="32" ref="H858:H863">AVERAGEA(E858:G858)</f>
        <v>0</v>
      </c>
      <c r="I858" s="126">
        <v>0</v>
      </c>
      <c r="J858" s="45"/>
      <c r="K858" s="20"/>
      <c r="L858" s="20"/>
    </row>
    <row r="859" spans="1:12" ht="15">
      <c r="A859" s="542" t="s">
        <v>38</v>
      </c>
      <c r="B859" s="785" t="s">
        <v>974</v>
      </c>
      <c r="C859" s="736" t="s">
        <v>75</v>
      </c>
      <c r="D859" s="737" t="s">
        <v>45</v>
      </c>
      <c r="E859" s="126">
        <v>0</v>
      </c>
      <c r="F859" s="126">
        <v>0</v>
      </c>
      <c r="G859" s="126">
        <v>0</v>
      </c>
      <c r="H859" s="441">
        <f t="shared" si="32"/>
        <v>0</v>
      </c>
      <c r="I859" s="126">
        <v>0</v>
      </c>
      <c r="J859" s="45"/>
      <c r="K859" s="20"/>
      <c r="L859" s="20"/>
    </row>
    <row r="860" spans="1:12" ht="15">
      <c r="A860" s="542" t="s">
        <v>39</v>
      </c>
      <c r="B860" s="785" t="s">
        <v>975</v>
      </c>
      <c r="C860" s="736" t="s">
        <v>75</v>
      </c>
      <c r="D860" s="737" t="s">
        <v>45</v>
      </c>
      <c r="E860" s="126">
        <v>0</v>
      </c>
      <c r="F860" s="126">
        <v>0</v>
      </c>
      <c r="G860" s="126">
        <v>0</v>
      </c>
      <c r="H860" s="441">
        <f t="shared" si="32"/>
        <v>0</v>
      </c>
      <c r="I860" s="126">
        <v>0</v>
      </c>
      <c r="J860" s="45"/>
      <c r="K860" s="20"/>
      <c r="L860" s="20"/>
    </row>
    <row r="861" spans="1:12" ht="15">
      <c r="A861" s="542" t="s">
        <v>40</v>
      </c>
      <c r="B861" s="785" t="s">
        <v>537</v>
      </c>
      <c r="C861" s="736" t="s">
        <v>75</v>
      </c>
      <c r="D861" s="737" t="s">
        <v>45</v>
      </c>
      <c r="E861" s="126">
        <v>0</v>
      </c>
      <c r="F861" s="126">
        <v>0</v>
      </c>
      <c r="G861" s="126">
        <v>0</v>
      </c>
      <c r="H861" s="441">
        <f t="shared" si="32"/>
        <v>0</v>
      </c>
      <c r="I861" s="126">
        <v>0</v>
      </c>
      <c r="J861" s="45"/>
      <c r="K861" s="20"/>
      <c r="L861" s="20"/>
    </row>
    <row r="862" spans="1:12" ht="15">
      <c r="A862" s="542" t="s">
        <v>41</v>
      </c>
      <c r="B862" s="785" t="s">
        <v>977</v>
      </c>
      <c r="C862" s="736" t="s">
        <v>75</v>
      </c>
      <c r="D862" s="737" t="s">
        <v>45</v>
      </c>
      <c r="E862" s="126">
        <v>0</v>
      </c>
      <c r="F862" s="126">
        <v>0</v>
      </c>
      <c r="G862" s="126">
        <v>0</v>
      </c>
      <c r="H862" s="441">
        <f t="shared" si="32"/>
        <v>0</v>
      </c>
      <c r="I862" s="126">
        <v>0</v>
      </c>
      <c r="J862" s="45"/>
      <c r="K862" s="20"/>
      <c r="L862" s="20"/>
    </row>
    <row r="863" spans="1:12" ht="15.75" thickBot="1">
      <c r="A863" s="542" t="s">
        <v>42</v>
      </c>
      <c r="B863" s="785" t="s">
        <v>23</v>
      </c>
      <c r="C863" s="736" t="s">
        <v>75</v>
      </c>
      <c r="D863" s="737" t="s">
        <v>45</v>
      </c>
      <c r="E863" s="126">
        <v>0</v>
      </c>
      <c r="F863" s="126">
        <v>0</v>
      </c>
      <c r="G863" s="126">
        <v>0</v>
      </c>
      <c r="H863" s="441">
        <f t="shared" si="32"/>
        <v>0</v>
      </c>
      <c r="I863" s="126">
        <v>0</v>
      </c>
      <c r="J863" s="45"/>
      <c r="K863" s="20"/>
      <c r="L863" s="20"/>
    </row>
    <row r="864" spans="1:11" s="775" customFormat="1" ht="30.75" thickBot="1">
      <c r="A864" s="448" t="s">
        <v>70</v>
      </c>
      <c r="B864" s="445" t="s">
        <v>918</v>
      </c>
      <c r="C864" s="456" t="s">
        <v>1154</v>
      </c>
      <c r="D864" s="446" t="s">
        <v>45</v>
      </c>
      <c r="E864" s="446">
        <f>E859+E860+E861+E862+E863</f>
        <v>0</v>
      </c>
      <c r="F864" s="446">
        <f>F859+F860+F861+F862+F863</f>
        <v>0</v>
      </c>
      <c r="G864" s="446">
        <f>G859+G860+G861+G862+G863</f>
        <v>0</v>
      </c>
      <c r="H864" s="446">
        <f>H859+H860+H861+H862+H863</f>
        <v>0</v>
      </c>
      <c r="I864" s="446">
        <f>I859+I860+I861+I862+I863</f>
        <v>0</v>
      </c>
      <c r="J864" s="447"/>
      <c r="K864" s="787"/>
    </row>
    <row r="865" spans="1:11" s="775" customFormat="1" ht="15.75" thickBot="1">
      <c r="A865" s="448" t="s">
        <v>71</v>
      </c>
      <c r="B865" s="442" t="s">
        <v>976</v>
      </c>
      <c r="C865" s="441" t="s">
        <v>1155</v>
      </c>
      <c r="D865" s="441" t="s">
        <v>109</v>
      </c>
      <c r="E865" s="441">
        <f>(E859*E857)</f>
        <v>0</v>
      </c>
      <c r="F865" s="441">
        <f>(F859*F857)</f>
        <v>0</v>
      </c>
      <c r="G865" s="441">
        <f>(G859*G857)</f>
        <v>0</v>
      </c>
      <c r="H865" s="441">
        <f>(H859*H857)</f>
        <v>0</v>
      </c>
      <c r="I865" s="441">
        <f>(I859*I857)</f>
        <v>0</v>
      </c>
      <c r="J865" s="449"/>
      <c r="K865" s="787"/>
    </row>
    <row r="866" spans="1:11" s="775" customFormat="1" ht="15.75" thickBot="1">
      <c r="A866" s="448" t="s">
        <v>72</v>
      </c>
      <c r="B866" s="442" t="s">
        <v>975</v>
      </c>
      <c r="C866" s="441" t="s">
        <v>1156</v>
      </c>
      <c r="D866" s="441" t="s">
        <v>109</v>
      </c>
      <c r="E866" s="441">
        <f>E860*E857</f>
        <v>0</v>
      </c>
      <c r="F866" s="441">
        <f>F860*F857</f>
        <v>0</v>
      </c>
      <c r="G866" s="441">
        <f>G860*G857</f>
        <v>0</v>
      </c>
      <c r="H866" s="441">
        <f>H860*H857</f>
        <v>0</v>
      </c>
      <c r="I866" s="441">
        <f>I860*I857</f>
        <v>0</v>
      </c>
      <c r="J866" s="449"/>
      <c r="K866" s="787"/>
    </row>
    <row r="867" spans="1:11" s="775" customFormat="1" ht="15.75" thickBot="1">
      <c r="A867" s="448" t="s">
        <v>320</v>
      </c>
      <c r="B867" s="442" t="s">
        <v>537</v>
      </c>
      <c r="C867" s="441" t="s">
        <v>1157</v>
      </c>
      <c r="D867" s="441" t="s">
        <v>109</v>
      </c>
      <c r="E867" s="441">
        <f>E861*E857</f>
        <v>0</v>
      </c>
      <c r="F867" s="441">
        <f>F861*F857</f>
        <v>0</v>
      </c>
      <c r="G867" s="441">
        <f>G861*G857</f>
        <v>0</v>
      </c>
      <c r="H867" s="441">
        <f>H861*H857</f>
        <v>0</v>
      </c>
      <c r="I867" s="441">
        <f>I861*I857</f>
        <v>0</v>
      </c>
      <c r="J867" s="449"/>
      <c r="K867" s="787"/>
    </row>
    <row r="868" spans="1:11" s="775" customFormat="1" ht="15.75" thickBot="1">
      <c r="A868" s="458" t="s">
        <v>322</v>
      </c>
      <c r="B868" s="451" t="s">
        <v>131</v>
      </c>
      <c r="C868" s="441" t="s">
        <v>1158</v>
      </c>
      <c r="D868" s="452" t="s">
        <v>109</v>
      </c>
      <c r="E868" s="452">
        <f>E857*(E862+E863)</f>
        <v>0</v>
      </c>
      <c r="F868" s="452">
        <f>F857*(F862+F863)</f>
        <v>0</v>
      </c>
      <c r="G868" s="452">
        <f>G857*(G862+G863)</f>
        <v>0</v>
      </c>
      <c r="H868" s="452">
        <f>H857*(H862+H863)</f>
        <v>0</v>
      </c>
      <c r="I868" s="452">
        <f>I857*(I862+I863)</f>
        <v>0</v>
      </c>
      <c r="J868" s="453"/>
      <c r="K868" s="787"/>
    </row>
    <row r="869" spans="1:12" ht="14.25">
      <c r="A869" s="789"/>
      <c r="B869" s="759"/>
      <c r="C869" s="759"/>
      <c r="D869" s="270"/>
      <c r="E869" s="270"/>
      <c r="F869" s="270"/>
      <c r="G869" s="270"/>
      <c r="H869" s="737"/>
      <c r="I869" s="270"/>
      <c r="J869" s="45"/>
      <c r="K869" s="20"/>
      <c r="L869" s="20"/>
    </row>
    <row r="870" spans="1:8" s="455" customFormat="1" ht="15">
      <c r="A870" s="481" t="s">
        <v>827</v>
      </c>
      <c r="B870" s="482" t="s">
        <v>936</v>
      </c>
      <c r="C870" s="482"/>
      <c r="D870" s="482"/>
      <c r="H870" s="482"/>
    </row>
    <row r="871" spans="1:12" ht="15">
      <c r="A871" s="483" t="s">
        <v>35</v>
      </c>
      <c r="B871" s="484" t="s">
        <v>478</v>
      </c>
      <c r="C871" s="485" t="s">
        <v>479</v>
      </c>
      <c r="D871" s="230" t="s">
        <v>978</v>
      </c>
      <c r="E871" s="193"/>
      <c r="F871" s="193"/>
      <c r="G871" s="193"/>
      <c r="H871" s="441">
        <f>_xlfn.IFERROR(_xlfn.AVERAGEIF(E871:G871,"&gt;0",E871:G871),0)</f>
        <v>0</v>
      </c>
      <c r="I871" s="193"/>
      <c r="J871" s="45"/>
      <c r="K871" s="20"/>
      <c r="L871" s="20"/>
    </row>
    <row r="872" spans="1:12" ht="15">
      <c r="A872" s="542" t="s">
        <v>36</v>
      </c>
      <c r="B872" s="785" t="s">
        <v>19</v>
      </c>
      <c r="C872" s="736" t="s">
        <v>75</v>
      </c>
      <c r="D872" s="737" t="s">
        <v>156</v>
      </c>
      <c r="E872" s="193"/>
      <c r="F872" s="193"/>
      <c r="G872" s="193"/>
      <c r="H872" s="441">
        <f>_xlfn.IFERROR(_xlfn.AVERAGEIF(E872:G872,"&gt;0",E872:G872),0)</f>
        <v>0</v>
      </c>
      <c r="I872" s="193"/>
      <c r="J872" s="45"/>
      <c r="K872" s="20"/>
      <c r="L872" s="20"/>
    </row>
    <row r="873" spans="1:12" ht="15">
      <c r="A873" s="542" t="s">
        <v>37</v>
      </c>
      <c r="B873" s="785" t="s">
        <v>21</v>
      </c>
      <c r="C873" s="736" t="s">
        <v>75</v>
      </c>
      <c r="D873" s="737" t="s">
        <v>45</v>
      </c>
      <c r="E873" s="126">
        <v>0</v>
      </c>
      <c r="F873" s="126">
        <v>0</v>
      </c>
      <c r="G873" s="126">
        <v>0</v>
      </c>
      <c r="H873" s="441">
        <f aca="true" t="shared" si="33" ref="H873:H878">AVERAGEA(E873:G873)</f>
        <v>0</v>
      </c>
      <c r="I873" s="126">
        <v>0</v>
      </c>
      <c r="J873" s="45"/>
      <c r="K873" s="20"/>
      <c r="L873" s="20"/>
    </row>
    <row r="874" spans="1:12" ht="15">
      <c r="A874" s="542" t="s">
        <v>38</v>
      </c>
      <c r="B874" s="785" t="s">
        <v>974</v>
      </c>
      <c r="C874" s="736" t="s">
        <v>75</v>
      </c>
      <c r="D874" s="737" t="s">
        <v>45</v>
      </c>
      <c r="E874" s="126">
        <v>0</v>
      </c>
      <c r="F874" s="126">
        <v>0</v>
      </c>
      <c r="G874" s="126">
        <v>0</v>
      </c>
      <c r="H874" s="441">
        <f t="shared" si="33"/>
        <v>0</v>
      </c>
      <c r="I874" s="126">
        <v>0</v>
      </c>
      <c r="J874" s="45"/>
      <c r="K874" s="20"/>
      <c r="L874" s="20"/>
    </row>
    <row r="875" spans="1:12" ht="15">
      <c r="A875" s="542" t="s">
        <v>39</v>
      </c>
      <c r="B875" s="785" t="s">
        <v>975</v>
      </c>
      <c r="C875" s="736" t="s">
        <v>75</v>
      </c>
      <c r="D875" s="737" t="s">
        <v>45</v>
      </c>
      <c r="E875" s="126">
        <v>0</v>
      </c>
      <c r="F875" s="126">
        <v>0</v>
      </c>
      <c r="G875" s="126">
        <v>0</v>
      </c>
      <c r="H875" s="441">
        <f t="shared" si="33"/>
        <v>0</v>
      </c>
      <c r="I875" s="126">
        <v>0</v>
      </c>
      <c r="J875" s="45"/>
      <c r="K875" s="20"/>
      <c r="L875" s="20"/>
    </row>
    <row r="876" spans="1:12" ht="15">
      <c r="A876" s="542" t="s">
        <v>40</v>
      </c>
      <c r="B876" s="785" t="s">
        <v>537</v>
      </c>
      <c r="C876" s="736" t="s">
        <v>75</v>
      </c>
      <c r="D876" s="737" t="s">
        <v>45</v>
      </c>
      <c r="E876" s="126">
        <v>0</v>
      </c>
      <c r="F876" s="126">
        <v>0</v>
      </c>
      <c r="G876" s="126">
        <v>0</v>
      </c>
      <c r="H876" s="441">
        <f t="shared" si="33"/>
        <v>0</v>
      </c>
      <c r="I876" s="126">
        <v>0</v>
      </c>
      <c r="J876" s="45"/>
      <c r="K876" s="20"/>
      <c r="L876" s="20"/>
    </row>
    <row r="877" spans="1:12" ht="15">
      <c r="A877" s="542" t="s">
        <v>41</v>
      </c>
      <c r="B877" s="785" t="s">
        <v>977</v>
      </c>
      <c r="C877" s="736" t="s">
        <v>75</v>
      </c>
      <c r="D877" s="737" t="s">
        <v>45</v>
      </c>
      <c r="E877" s="126">
        <v>0</v>
      </c>
      <c r="F877" s="126">
        <v>0</v>
      </c>
      <c r="G877" s="126">
        <v>0</v>
      </c>
      <c r="H877" s="441">
        <f t="shared" si="33"/>
        <v>0</v>
      </c>
      <c r="I877" s="126">
        <v>0</v>
      </c>
      <c r="J877" s="45"/>
      <c r="K877" s="20"/>
      <c r="L877" s="20"/>
    </row>
    <row r="878" spans="1:12" ht="15.75" thickBot="1">
      <c r="A878" s="542" t="s">
        <v>42</v>
      </c>
      <c r="B878" s="785" t="s">
        <v>23</v>
      </c>
      <c r="C878" s="736" t="s">
        <v>75</v>
      </c>
      <c r="D878" s="737" t="s">
        <v>45</v>
      </c>
      <c r="E878" s="126">
        <v>0</v>
      </c>
      <c r="F878" s="126">
        <v>0</v>
      </c>
      <c r="G878" s="126">
        <v>0</v>
      </c>
      <c r="H878" s="441">
        <f t="shared" si="33"/>
        <v>0</v>
      </c>
      <c r="I878" s="126">
        <v>0</v>
      </c>
      <c r="J878" s="45"/>
      <c r="K878" s="20"/>
      <c r="L878" s="20"/>
    </row>
    <row r="879" spans="1:11" s="775" customFormat="1" ht="30.75" thickBot="1">
      <c r="A879" s="448" t="s">
        <v>70</v>
      </c>
      <c r="B879" s="445" t="s">
        <v>918</v>
      </c>
      <c r="C879" s="456" t="s">
        <v>1159</v>
      </c>
      <c r="D879" s="446" t="s">
        <v>45</v>
      </c>
      <c r="E879" s="446">
        <f>E874+E875+E876+E877+E878</f>
        <v>0</v>
      </c>
      <c r="F879" s="446">
        <f>F874+F875+F876+F877+F878</f>
        <v>0</v>
      </c>
      <c r="G879" s="446">
        <f>G874+G875+G876+G877+G878</f>
        <v>0</v>
      </c>
      <c r="H879" s="446">
        <f>H874+H875+H876+H877+H878</f>
        <v>0</v>
      </c>
      <c r="I879" s="446">
        <f>I874+I875+I876+I877+I878</f>
        <v>0</v>
      </c>
      <c r="J879" s="447"/>
      <c r="K879" s="787"/>
    </row>
    <row r="880" spans="1:11" s="775" customFormat="1" ht="15.75" thickBot="1">
      <c r="A880" s="448" t="s">
        <v>71</v>
      </c>
      <c r="B880" s="442" t="s">
        <v>976</v>
      </c>
      <c r="C880" s="441" t="s">
        <v>1160</v>
      </c>
      <c r="D880" s="441" t="s">
        <v>109</v>
      </c>
      <c r="E880" s="441">
        <f>(E874*E872)</f>
        <v>0</v>
      </c>
      <c r="F880" s="441">
        <f>(F874*F872)</f>
        <v>0</v>
      </c>
      <c r="G880" s="441">
        <f>(G874*G872)</f>
        <v>0</v>
      </c>
      <c r="H880" s="441">
        <f>(H874*H872)</f>
        <v>0</v>
      </c>
      <c r="I880" s="441">
        <f>(I874*I872)</f>
        <v>0</v>
      </c>
      <c r="J880" s="449"/>
      <c r="K880" s="787"/>
    </row>
    <row r="881" spans="1:11" s="775" customFormat="1" ht="15.75" thickBot="1">
      <c r="A881" s="448" t="s">
        <v>72</v>
      </c>
      <c r="B881" s="442" t="s">
        <v>975</v>
      </c>
      <c r="C881" s="441" t="s">
        <v>1161</v>
      </c>
      <c r="D881" s="441" t="s">
        <v>109</v>
      </c>
      <c r="E881" s="441">
        <f>E875*E872</f>
        <v>0</v>
      </c>
      <c r="F881" s="441">
        <f>F875*F872</f>
        <v>0</v>
      </c>
      <c r="G881" s="441">
        <f>G875*G872</f>
        <v>0</v>
      </c>
      <c r="H881" s="441">
        <f>H875*H872</f>
        <v>0</v>
      </c>
      <c r="I881" s="441">
        <f>I875*I872</f>
        <v>0</v>
      </c>
      <c r="J881" s="449"/>
      <c r="K881" s="787"/>
    </row>
    <row r="882" spans="1:11" s="775" customFormat="1" ht="15.75" thickBot="1">
      <c r="A882" s="448" t="s">
        <v>320</v>
      </c>
      <c r="B882" s="442" t="s">
        <v>537</v>
      </c>
      <c r="C882" s="441" t="s">
        <v>1162</v>
      </c>
      <c r="D882" s="441" t="s">
        <v>109</v>
      </c>
      <c r="E882" s="441">
        <f>E876*E872</f>
        <v>0</v>
      </c>
      <c r="F882" s="441">
        <f>F876*F872</f>
        <v>0</v>
      </c>
      <c r="G882" s="441">
        <f>G876*G872</f>
        <v>0</v>
      </c>
      <c r="H882" s="441">
        <f>H876*H872</f>
        <v>0</v>
      </c>
      <c r="I882" s="441">
        <f>I876*I872</f>
        <v>0</v>
      </c>
      <c r="J882" s="449"/>
      <c r="K882" s="787"/>
    </row>
    <row r="883" spans="1:11" s="775" customFormat="1" ht="15.75" thickBot="1">
      <c r="A883" s="458" t="s">
        <v>322</v>
      </c>
      <c r="B883" s="451" t="s">
        <v>131</v>
      </c>
      <c r="C883" s="441" t="s">
        <v>1163</v>
      </c>
      <c r="D883" s="452" t="s">
        <v>109</v>
      </c>
      <c r="E883" s="452">
        <f>E872*(E877+E878)</f>
        <v>0</v>
      </c>
      <c r="F883" s="452">
        <f>F872*(F877+F878)</f>
        <v>0</v>
      </c>
      <c r="G883" s="452">
        <f>G872*(G877+G878)</f>
        <v>0</v>
      </c>
      <c r="H883" s="452">
        <f>H872*(H877+H878)</f>
        <v>0</v>
      </c>
      <c r="I883" s="452">
        <f>I872*(I877+I878)</f>
        <v>0</v>
      </c>
      <c r="J883" s="453"/>
      <c r="K883" s="787"/>
    </row>
    <row r="884" spans="1:12" ht="14.25">
      <c r="A884" s="789"/>
      <c r="B884" s="759"/>
      <c r="C884" s="759"/>
      <c r="D884" s="270"/>
      <c r="E884" s="270"/>
      <c r="F884" s="270"/>
      <c r="G884" s="270"/>
      <c r="H884" s="737"/>
      <c r="I884" s="270"/>
      <c r="J884" s="45"/>
      <c r="K884" s="20"/>
      <c r="L884" s="20"/>
    </row>
    <row r="885" spans="1:12" ht="15">
      <c r="A885" s="481" t="s">
        <v>828</v>
      </c>
      <c r="B885" s="482" t="s">
        <v>919</v>
      </c>
      <c r="C885" s="482"/>
      <c r="D885" s="482"/>
      <c r="E885" s="455"/>
      <c r="F885" s="455"/>
      <c r="G885" s="455"/>
      <c r="H885" s="482"/>
      <c r="I885" s="455"/>
      <c r="J885" s="455"/>
      <c r="K885" s="20"/>
      <c r="L885" s="20"/>
    </row>
    <row r="886" spans="1:12" ht="15">
      <c r="A886" s="483" t="s">
        <v>35</v>
      </c>
      <c r="B886" s="484" t="s">
        <v>478</v>
      </c>
      <c r="C886" s="485" t="s">
        <v>479</v>
      </c>
      <c r="D886" s="230" t="s">
        <v>978</v>
      </c>
      <c r="E886" s="193"/>
      <c r="F886" s="193"/>
      <c r="G886" s="193"/>
      <c r="H886" s="441">
        <f>_xlfn.IFERROR(_xlfn.AVERAGEIF(E886:G886,"&gt;0",E886:G886),0)</f>
        <v>0</v>
      </c>
      <c r="I886" s="193"/>
      <c r="J886" s="45"/>
      <c r="K886" s="20"/>
      <c r="L886" s="20"/>
    </row>
    <row r="887" spans="1:12" ht="15">
      <c r="A887" s="542" t="s">
        <v>36</v>
      </c>
      <c r="B887" s="785" t="s">
        <v>19</v>
      </c>
      <c r="C887" s="736" t="s">
        <v>75</v>
      </c>
      <c r="D887" s="737" t="s">
        <v>156</v>
      </c>
      <c r="E887" s="193"/>
      <c r="F887" s="193"/>
      <c r="G887" s="193"/>
      <c r="H887" s="441">
        <f>_xlfn.IFERROR(_xlfn.AVERAGEIF(E887:G887,"&gt;0",E887:G887),0)</f>
        <v>0</v>
      </c>
      <c r="I887" s="193"/>
      <c r="J887" s="45"/>
      <c r="K887" s="20"/>
      <c r="L887" s="20"/>
    </row>
    <row r="888" spans="1:12" ht="15">
      <c r="A888" s="542" t="s">
        <v>37</v>
      </c>
      <c r="B888" s="785" t="s">
        <v>21</v>
      </c>
      <c r="C888" s="736" t="s">
        <v>75</v>
      </c>
      <c r="D888" s="737" t="s">
        <v>45</v>
      </c>
      <c r="E888" s="126">
        <v>0</v>
      </c>
      <c r="F888" s="126">
        <v>0</v>
      </c>
      <c r="G888" s="126">
        <v>0</v>
      </c>
      <c r="H888" s="441">
        <f aca="true" t="shared" si="34" ref="H888:H893">AVERAGEA(E888:G888)</f>
        <v>0</v>
      </c>
      <c r="I888" s="126">
        <v>0</v>
      </c>
      <c r="J888" s="45"/>
      <c r="K888" s="20"/>
      <c r="L888" s="20"/>
    </row>
    <row r="889" spans="1:12" ht="15">
      <c r="A889" s="542" t="s">
        <v>38</v>
      </c>
      <c r="B889" s="785" t="s">
        <v>974</v>
      </c>
      <c r="C889" s="736" t="s">
        <v>75</v>
      </c>
      <c r="D889" s="737" t="s">
        <v>45</v>
      </c>
      <c r="E889" s="126">
        <v>0</v>
      </c>
      <c r="F889" s="126">
        <v>0</v>
      </c>
      <c r="G889" s="126">
        <v>0</v>
      </c>
      <c r="H889" s="441">
        <f t="shared" si="34"/>
        <v>0</v>
      </c>
      <c r="I889" s="126">
        <v>0</v>
      </c>
      <c r="J889" s="45"/>
      <c r="K889" s="20"/>
      <c r="L889" s="20"/>
    </row>
    <row r="890" spans="1:12" ht="15">
      <c r="A890" s="542" t="s">
        <v>39</v>
      </c>
      <c r="B890" s="785" t="s">
        <v>975</v>
      </c>
      <c r="C890" s="736" t="s">
        <v>75</v>
      </c>
      <c r="D890" s="737" t="s">
        <v>45</v>
      </c>
      <c r="E890" s="126">
        <v>0</v>
      </c>
      <c r="F890" s="126">
        <v>0</v>
      </c>
      <c r="G890" s="126">
        <v>0</v>
      </c>
      <c r="H890" s="441">
        <f t="shared" si="34"/>
        <v>0</v>
      </c>
      <c r="I890" s="126">
        <v>0</v>
      </c>
      <c r="J890" s="45"/>
      <c r="K890" s="20"/>
      <c r="L890" s="20"/>
    </row>
    <row r="891" spans="1:12" ht="15">
      <c r="A891" s="542" t="s">
        <v>40</v>
      </c>
      <c r="B891" s="785" t="s">
        <v>537</v>
      </c>
      <c r="C891" s="736" t="s">
        <v>75</v>
      </c>
      <c r="D891" s="737" t="s">
        <v>45</v>
      </c>
      <c r="E891" s="126">
        <v>0</v>
      </c>
      <c r="F891" s="126">
        <v>0</v>
      </c>
      <c r="G891" s="126">
        <v>0</v>
      </c>
      <c r="H891" s="441">
        <f t="shared" si="34"/>
        <v>0</v>
      </c>
      <c r="I891" s="126">
        <v>0</v>
      </c>
      <c r="J891" s="45"/>
      <c r="K891" s="20"/>
      <c r="L891" s="20"/>
    </row>
    <row r="892" spans="1:12" ht="15">
      <c r="A892" s="542" t="s">
        <v>41</v>
      </c>
      <c r="B892" s="785" t="s">
        <v>977</v>
      </c>
      <c r="C892" s="736" t="s">
        <v>75</v>
      </c>
      <c r="D892" s="737" t="s">
        <v>45</v>
      </c>
      <c r="E892" s="126">
        <v>0</v>
      </c>
      <c r="F892" s="126">
        <v>0</v>
      </c>
      <c r="G892" s="126">
        <v>0</v>
      </c>
      <c r="H892" s="441">
        <f t="shared" si="34"/>
        <v>0</v>
      </c>
      <c r="I892" s="126">
        <v>0</v>
      </c>
      <c r="J892" s="45"/>
      <c r="K892" s="20"/>
      <c r="L892" s="20"/>
    </row>
    <row r="893" spans="1:12" ht="15.75" thickBot="1">
      <c r="A893" s="542" t="s">
        <v>42</v>
      </c>
      <c r="B893" s="785" t="s">
        <v>23</v>
      </c>
      <c r="C893" s="736" t="s">
        <v>75</v>
      </c>
      <c r="D893" s="737" t="s">
        <v>45</v>
      </c>
      <c r="E893" s="126">
        <v>0</v>
      </c>
      <c r="F893" s="126">
        <v>0</v>
      </c>
      <c r="G893" s="126">
        <v>0</v>
      </c>
      <c r="H893" s="441">
        <f t="shared" si="34"/>
        <v>0</v>
      </c>
      <c r="I893" s="126">
        <v>0</v>
      </c>
      <c r="J893" s="45"/>
      <c r="K893" s="20"/>
      <c r="L893" s="20"/>
    </row>
    <row r="894" spans="1:11" s="775" customFormat="1" ht="30.75" thickBot="1">
      <c r="A894" s="448" t="s">
        <v>70</v>
      </c>
      <c r="B894" s="445" t="s">
        <v>918</v>
      </c>
      <c r="C894" s="456" t="s">
        <v>1164</v>
      </c>
      <c r="D894" s="446" t="s">
        <v>45</v>
      </c>
      <c r="E894" s="446">
        <f>E889+E890+E891+E892+E893</f>
        <v>0</v>
      </c>
      <c r="F894" s="446">
        <f>F889+F890+F891+F892+F893</f>
        <v>0</v>
      </c>
      <c r="G894" s="446">
        <f>G889+G890+G891+G892+G893</f>
        <v>0</v>
      </c>
      <c r="H894" s="446">
        <f>H889+H890+H891+H892+H893</f>
        <v>0</v>
      </c>
      <c r="I894" s="446">
        <f>I889+I890+I891+I892+I893</f>
        <v>0</v>
      </c>
      <c r="J894" s="447"/>
      <c r="K894" s="787"/>
    </row>
    <row r="895" spans="1:11" s="775" customFormat="1" ht="15.75" thickBot="1">
      <c r="A895" s="448" t="s">
        <v>71</v>
      </c>
      <c r="B895" s="442" t="s">
        <v>976</v>
      </c>
      <c r="C895" s="441" t="s">
        <v>1165</v>
      </c>
      <c r="D895" s="441" t="s">
        <v>109</v>
      </c>
      <c r="E895" s="441">
        <f>(E889*E887)</f>
        <v>0</v>
      </c>
      <c r="F895" s="441">
        <f>(F889*F887)</f>
        <v>0</v>
      </c>
      <c r="G895" s="441">
        <f>(G889*G887)</f>
        <v>0</v>
      </c>
      <c r="H895" s="441">
        <f>(H889*H887)</f>
        <v>0</v>
      </c>
      <c r="I895" s="441">
        <f>(I889*I887)</f>
        <v>0</v>
      </c>
      <c r="J895" s="449"/>
      <c r="K895" s="787"/>
    </row>
    <row r="896" spans="1:11" s="775" customFormat="1" ht="15.75" thickBot="1">
      <c r="A896" s="448" t="s">
        <v>72</v>
      </c>
      <c r="B896" s="442" t="s">
        <v>975</v>
      </c>
      <c r="C896" s="441" t="s">
        <v>1166</v>
      </c>
      <c r="D896" s="441" t="s">
        <v>109</v>
      </c>
      <c r="E896" s="441">
        <f>E890*E887</f>
        <v>0</v>
      </c>
      <c r="F896" s="441">
        <f>F890*F887</f>
        <v>0</v>
      </c>
      <c r="G896" s="441">
        <f>G890*G887</f>
        <v>0</v>
      </c>
      <c r="H896" s="441">
        <f>H890*H887</f>
        <v>0</v>
      </c>
      <c r="I896" s="441">
        <f>I890*I887</f>
        <v>0</v>
      </c>
      <c r="J896" s="449"/>
      <c r="K896" s="787"/>
    </row>
    <row r="897" spans="1:11" s="775" customFormat="1" ht="15.75" thickBot="1">
      <c r="A897" s="448" t="s">
        <v>320</v>
      </c>
      <c r="B897" s="442" t="s">
        <v>537</v>
      </c>
      <c r="C897" s="441" t="s">
        <v>1167</v>
      </c>
      <c r="D897" s="441" t="s">
        <v>109</v>
      </c>
      <c r="E897" s="441">
        <f>E891*E887</f>
        <v>0</v>
      </c>
      <c r="F897" s="441">
        <f>F891*F887</f>
        <v>0</v>
      </c>
      <c r="G897" s="441">
        <f>G891*G887</f>
        <v>0</v>
      </c>
      <c r="H897" s="441">
        <f>H891*H887</f>
        <v>0</v>
      </c>
      <c r="I897" s="441">
        <f>I891*I887</f>
        <v>0</v>
      </c>
      <c r="J897" s="449"/>
      <c r="K897" s="787"/>
    </row>
    <row r="898" spans="1:11" s="775" customFormat="1" ht="15.75" thickBot="1">
      <c r="A898" s="458" t="s">
        <v>322</v>
      </c>
      <c r="B898" s="451" t="s">
        <v>131</v>
      </c>
      <c r="C898" s="441" t="s">
        <v>1168</v>
      </c>
      <c r="D898" s="452" t="s">
        <v>109</v>
      </c>
      <c r="E898" s="452">
        <f>E887*(E892+E893)</f>
        <v>0</v>
      </c>
      <c r="F898" s="452">
        <f>F887*(F892+F893)</f>
        <v>0</v>
      </c>
      <c r="G898" s="452">
        <f>G887*(G892+G893)</f>
        <v>0</v>
      </c>
      <c r="H898" s="452">
        <f>H887*(H892+H893)</f>
        <v>0</v>
      </c>
      <c r="I898" s="452">
        <f>I887*(I892+I893)</f>
        <v>0</v>
      </c>
      <c r="J898" s="453"/>
      <c r="K898" s="787"/>
    </row>
    <row r="899" spans="1:12" ht="14.25">
      <c r="A899" s="270"/>
      <c r="B899" s="759"/>
      <c r="C899" s="759"/>
      <c r="D899" s="270"/>
      <c r="E899" s="270"/>
      <c r="F899" s="270"/>
      <c r="G899" s="270"/>
      <c r="H899" s="737"/>
      <c r="I899" s="270"/>
      <c r="J899" s="45"/>
      <c r="K899" s="20"/>
      <c r="L899" s="20"/>
    </row>
    <row r="900" spans="1:8" s="455" customFormat="1" ht="15">
      <c r="A900" s="481" t="s">
        <v>829</v>
      </c>
      <c r="B900" s="482" t="s">
        <v>916</v>
      </c>
      <c r="C900" s="482"/>
      <c r="D900" s="482"/>
      <c r="H900" s="482"/>
    </row>
    <row r="901" spans="1:12" ht="15">
      <c r="A901" s="483" t="s">
        <v>35</v>
      </c>
      <c r="B901" s="484" t="s">
        <v>478</v>
      </c>
      <c r="C901" s="485" t="s">
        <v>479</v>
      </c>
      <c r="D901" s="230" t="s">
        <v>480</v>
      </c>
      <c r="E901" s="193"/>
      <c r="F901" s="193"/>
      <c r="G901" s="193"/>
      <c r="H901" s="441">
        <f>_xlfn.IFERROR(_xlfn.AVERAGEIF(E901:G901,"&gt;0",E901:G901),0)</f>
        <v>0</v>
      </c>
      <c r="I901" s="193"/>
      <c r="J901" s="45"/>
      <c r="K901" s="20"/>
      <c r="L901" s="20"/>
    </row>
    <row r="902" spans="1:12" ht="15">
      <c r="A902" s="542" t="s">
        <v>36</v>
      </c>
      <c r="B902" s="785" t="s">
        <v>19</v>
      </c>
      <c r="C902" s="736" t="s">
        <v>75</v>
      </c>
      <c r="D902" s="737" t="s">
        <v>125</v>
      </c>
      <c r="E902" s="193"/>
      <c r="F902" s="193"/>
      <c r="G902" s="193"/>
      <c r="H902" s="441">
        <f>_xlfn.IFERROR(_xlfn.AVERAGEIF(E902:G902,"&gt;0",E902:G902),0)</f>
        <v>0</v>
      </c>
      <c r="I902" s="193"/>
      <c r="J902" s="45"/>
      <c r="K902" s="20"/>
      <c r="L902" s="20"/>
    </row>
    <row r="903" spans="1:12" ht="15">
      <c r="A903" s="542" t="s">
        <v>37</v>
      </c>
      <c r="B903" s="785" t="s">
        <v>21</v>
      </c>
      <c r="C903" s="736" t="s">
        <v>75</v>
      </c>
      <c r="D903" s="737" t="s">
        <v>940</v>
      </c>
      <c r="E903" s="126">
        <v>0</v>
      </c>
      <c r="F903" s="126">
        <v>0</v>
      </c>
      <c r="G903" s="126">
        <v>0</v>
      </c>
      <c r="H903" s="441">
        <f aca="true" t="shared" si="35" ref="H903:H908">AVERAGEA(E903:G903)</f>
        <v>0</v>
      </c>
      <c r="I903" s="126">
        <v>0</v>
      </c>
      <c r="J903" s="45"/>
      <c r="K903" s="20"/>
      <c r="L903" s="20"/>
    </row>
    <row r="904" spans="1:12" ht="15">
      <c r="A904" s="542" t="s">
        <v>38</v>
      </c>
      <c r="B904" s="785" t="s">
        <v>974</v>
      </c>
      <c r="C904" s="736" t="s">
        <v>75</v>
      </c>
      <c r="D904" s="737" t="s">
        <v>940</v>
      </c>
      <c r="E904" s="126">
        <v>0</v>
      </c>
      <c r="F904" s="126">
        <v>0</v>
      </c>
      <c r="G904" s="126">
        <v>0</v>
      </c>
      <c r="H904" s="441">
        <f t="shared" si="35"/>
        <v>0</v>
      </c>
      <c r="I904" s="126">
        <v>0</v>
      </c>
      <c r="J904" s="45"/>
      <c r="K904" s="20"/>
      <c r="L904" s="20"/>
    </row>
    <row r="905" spans="1:12" ht="15">
      <c r="A905" s="542" t="s">
        <v>39</v>
      </c>
      <c r="B905" s="785" t="s">
        <v>975</v>
      </c>
      <c r="C905" s="736" t="s">
        <v>75</v>
      </c>
      <c r="D905" s="737" t="s">
        <v>940</v>
      </c>
      <c r="E905" s="126">
        <v>0</v>
      </c>
      <c r="F905" s="126">
        <v>0</v>
      </c>
      <c r="G905" s="126">
        <v>0</v>
      </c>
      <c r="H905" s="441">
        <f t="shared" si="35"/>
        <v>0</v>
      </c>
      <c r="I905" s="126">
        <v>0</v>
      </c>
      <c r="J905" s="45"/>
      <c r="K905" s="20"/>
      <c r="L905" s="20"/>
    </row>
    <row r="906" spans="1:12" ht="15">
      <c r="A906" s="542" t="s">
        <v>40</v>
      </c>
      <c r="B906" s="785" t="s">
        <v>537</v>
      </c>
      <c r="C906" s="736" t="s">
        <v>75</v>
      </c>
      <c r="D906" s="737" t="s">
        <v>940</v>
      </c>
      <c r="E906" s="126">
        <v>0</v>
      </c>
      <c r="F906" s="126">
        <v>0</v>
      </c>
      <c r="G906" s="126">
        <v>0</v>
      </c>
      <c r="H906" s="441">
        <f t="shared" si="35"/>
        <v>0</v>
      </c>
      <c r="I906" s="126">
        <v>0</v>
      </c>
      <c r="J906" s="45"/>
      <c r="K906" s="20"/>
      <c r="L906" s="20"/>
    </row>
    <row r="907" spans="1:12" ht="15">
      <c r="A907" s="542" t="s">
        <v>41</v>
      </c>
      <c r="B907" s="785" t="s">
        <v>977</v>
      </c>
      <c r="C907" s="736" t="s">
        <v>75</v>
      </c>
      <c r="D907" s="737" t="s">
        <v>940</v>
      </c>
      <c r="E907" s="126">
        <v>0</v>
      </c>
      <c r="F907" s="126">
        <v>0</v>
      </c>
      <c r="G907" s="126">
        <v>0</v>
      </c>
      <c r="H907" s="441">
        <f t="shared" si="35"/>
        <v>0</v>
      </c>
      <c r="I907" s="126">
        <v>0</v>
      </c>
      <c r="J907" s="45"/>
      <c r="K907" s="20"/>
      <c r="L907" s="20"/>
    </row>
    <row r="908" spans="1:12" ht="15.75" thickBot="1">
      <c r="A908" s="542" t="s">
        <v>42</v>
      </c>
      <c r="B908" s="785" t="s">
        <v>23</v>
      </c>
      <c r="C908" s="736" t="s">
        <v>75</v>
      </c>
      <c r="D908" s="737" t="s">
        <v>940</v>
      </c>
      <c r="E908" s="126">
        <v>0</v>
      </c>
      <c r="F908" s="126">
        <v>0</v>
      </c>
      <c r="G908" s="126">
        <v>0</v>
      </c>
      <c r="H908" s="441">
        <f t="shared" si="35"/>
        <v>0</v>
      </c>
      <c r="I908" s="126">
        <v>0</v>
      </c>
      <c r="J908" s="45"/>
      <c r="K908" s="20"/>
      <c r="L908" s="20"/>
    </row>
    <row r="909" spans="1:11" s="775" customFormat="1" ht="30.75" thickBot="1">
      <c r="A909" s="448" t="s">
        <v>70</v>
      </c>
      <c r="B909" s="445" t="s">
        <v>918</v>
      </c>
      <c r="C909" s="456" t="s">
        <v>1169</v>
      </c>
      <c r="D909" s="446" t="s">
        <v>940</v>
      </c>
      <c r="E909" s="446">
        <f>E904+E905+E906+E907+E908</f>
        <v>0</v>
      </c>
      <c r="F909" s="446">
        <f>F904+F905+F906+F907+F908</f>
        <v>0</v>
      </c>
      <c r="G909" s="446">
        <f>G904+G905+G906+G907+G908</f>
        <v>0</v>
      </c>
      <c r="H909" s="446">
        <f>AVERAGE(E909:G909)</f>
        <v>0</v>
      </c>
      <c r="I909" s="446">
        <f>I904+I905+I906+I907+I908</f>
        <v>0</v>
      </c>
      <c r="J909" s="447"/>
      <c r="K909" s="787"/>
    </row>
    <row r="910" spans="1:11" s="775" customFormat="1" ht="15.75" thickBot="1">
      <c r="A910" s="448" t="s">
        <v>71</v>
      </c>
      <c r="B910" s="442" t="s">
        <v>976</v>
      </c>
      <c r="C910" s="441" t="s">
        <v>1170</v>
      </c>
      <c r="D910" s="441" t="s">
        <v>109</v>
      </c>
      <c r="E910" s="441">
        <f>(E904*E902)</f>
        <v>0</v>
      </c>
      <c r="F910" s="441">
        <f>(F904*F902)</f>
        <v>0</v>
      </c>
      <c r="G910" s="441">
        <f>(G904*G902)</f>
        <v>0</v>
      </c>
      <c r="H910" s="441">
        <f>(H904*H902)</f>
        <v>0</v>
      </c>
      <c r="I910" s="441">
        <f>(I904*I902)</f>
        <v>0</v>
      </c>
      <c r="J910" s="449"/>
      <c r="K910" s="787"/>
    </row>
    <row r="911" spans="1:11" s="775" customFormat="1" ht="15.75" thickBot="1">
      <c r="A911" s="448" t="s">
        <v>72</v>
      </c>
      <c r="B911" s="442" t="s">
        <v>975</v>
      </c>
      <c r="C911" s="441" t="s">
        <v>1171</v>
      </c>
      <c r="D911" s="441" t="s">
        <v>109</v>
      </c>
      <c r="E911" s="441">
        <f>E905*E902</f>
        <v>0</v>
      </c>
      <c r="F911" s="441">
        <f>F905*F902</f>
        <v>0</v>
      </c>
      <c r="G911" s="441">
        <f>G905*G902</f>
        <v>0</v>
      </c>
      <c r="H911" s="441">
        <f>H905*H902</f>
        <v>0</v>
      </c>
      <c r="I911" s="441">
        <f>I905*I902</f>
        <v>0</v>
      </c>
      <c r="J911" s="449"/>
      <c r="K911" s="787"/>
    </row>
    <row r="912" spans="1:11" s="775" customFormat="1" ht="15.75" thickBot="1">
      <c r="A912" s="448" t="s">
        <v>320</v>
      </c>
      <c r="B912" s="442" t="s">
        <v>537</v>
      </c>
      <c r="C912" s="441" t="s">
        <v>1172</v>
      </c>
      <c r="D912" s="441" t="s">
        <v>109</v>
      </c>
      <c r="E912" s="441">
        <f>E906*E902</f>
        <v>0</v>
      </c>
      <c r="F912" s="441">
        <f>F906*F902</f>
        <v>0</v>
      </c>
      <c r="G912" s="441">
        <f>G906*G902</f>
        <v>0</v>
      </c>
      <c r="H912" s="441">
        <f>H906*H902</f>
        <v>0</v>
      </c>
      <c r="I912" s="441">
        <f>I906*I902</f>
        <v>0</v>
      </c>
      <c r="J912" s="449"/>
      <c r="K912" s="787"/>
    </row>
    <row r="913" spans="1:11" s="775" customFormat="1" ht="15.75" thickBot="1">
      <c r="A913" s="458" t="s">
        <v>322</v>
      </c>
      <c r="B913" s="451" t="s">
        <v>131</v>
      </c>
      <c r="C913" s="441" t="s">
        <v>1173</v>
      </c>
      <c r="D913" s="452" t="s">
        <v>109</v>
      </c>
      <c r="E913" s="452">
        <f>E902*(E907+E908)</f>
        <v>0</v>
      </c>
      <c r="F913" s="452">
        <f>F902*(F907+F908)</f>
        <v>0</v>
      </c>
      <c r="G913" s="452">
        <f>G902*(G907+G908)</f>
        <v>0</v>
      </c>
      <c r="H913" s="452">
        <f>AVERAGE(E913:G913)</f>
        <v>0</v>
      </c>
      <c r="I913" s="452">
        <f>I902*(I907+I908)</f>
        <v>0</v>
      </c>
      <c r="J913" s="453"/>
      <c r="K913" s="787"/>
    </row>
    <row r="914" spans="1:12" ht="14.25">
      <c r="A914" s="270"/>
      <c r="B914" s="759"/>
      <c r="C914" s="759"/>
      <c r="D914" s="270"/>
      <c r="E914" s="270"/>
      <c r="F914" s="270"/>
      <c r="G914" s="270"/>
      <c r="H914" s="737"/>
      <c r="I914" s="755"/>
      <c r="J914" s="45"/>
      <c r="K914" s="20"/>
      <c r="L914" s="20"/>
    </row>
    <row r="915" spans="1:12" ht="15">
      <c r="A915" s="481" t="s">
        <v>830</v>
      </c>
      <c r="B915" s="482" t="s">
        <v>917</v>
      </c>
      <c r="C915" s="482"/>
      <c r="D915" s="482"/>
      <c r="E915" s="455"/>
      <c r="F915" s="455"/>
      <c r="G915" s="455"/>
      <c r="H915" s="482"/>
      <c r="I915" s="455"/>
      <c r="J915" s="455"/>
      <c r="K915" s="20"/>
      <c r="L915" s="20"/>
    </row>
    <row r="916" spans="1:12" ht="15">
      <c r="A916" s="483" t="s">
        <v>35</v>
      </c>
      <c r="B916" s="484" t="s">
        <v>478</v>
      </c>
      <c r="C916" s="485" t="s">
        <v>479</v>
      </c>
      <c r="D916" s="230" t="s">
        <v>480</v>
      </c>
      <c r="E916" s="193"/>
      <c r="F916" s="193"/>
      <c r="G916" s="193"/>
      <c r="H916" s="441">
        <f>_xlfn.IFERROR(_xlfn.AVERAGEIF(E916:G916,"&gt;0",E916:G916),0)</f>
        <v>0</v>
      </c>
      <c r="I916" s="193"/>
      <c r="J916" s="45"/>
      <c r="K916" s="20"/>
      <c r="L916" s="20"/>
    </row>
    <row r="917" spans="1:12" ht="15">
      <c r="A917" s="542" t="s">
        <v>36</v>
      </c>
      <c r="B917" s="785" t="s">
        <v>19</v>
      </c>
      <c r="C917" s="736" t="s">
        <v>75</v>
      </c>
      <c r="D917" s="737" t="s">
        <v>125</v>
      </c>
      <c r="E917" s="193"/>
      <c r="F917" s="193"/>
      <c r="G917" s="193"/>
      <c r="H917" s="441">
        <f>_xlfn.IFERROR(_xlfn.AVERAGEIF(E917:G917,"&gt;0",E917:G917),0)</f>
        <v>0</v>
      </c>
      <c r="I917" s="193"/>
      <c r="J917" s="45"/>
      <c r="K917" s="20"/>
      <c r="L917" s="20"/>
    </row>
    <row r="918" spans="1:12" ht="15">
      <c r="A918" s="542" t="s">
        <v>37</v>
      </c>
      <c r="B918" s="785" t="s">
        <v>21</v>
      </c>
      <c r="C918" s="736" t="s">
        <v>75</v>
      </c>
      <c r="D918" s="737" t="s">
        <v>940</v>
      </c>
      <c r="E918" s="126">
        <v>0</v>
      </c>
      <c r="F918" s="126">
        <v>0</v>
      </c>
      <c r="G918" s="126">
        <v>0</v>
      </c>
      <c r="H918" s="441">
        <f aca="true" t="shared" si="36" ref="H918:H924">AVERAGEA(E918:G918)</f>
        <v>0</v>
      </c>
      <c r="I918" s="126">
        <v>0</v>
      </c>
      <c r="J918" s="45"/>
      <c r="K918" s="20"/>
      <c r="L918" s="20"/>
    </row>
    <row r="919" spans="1:12" ht="15">
      <c r="A919" s="542" t="s">
        <v>38</v>
      </c>
      <c r="B919" s="785" t="s">
        <v>974</v>
      </c>
      <c r="C919" s="736" t="s">
        <v>75</v>
      </c>
      <c r="D919" s="737" t="s">
        <v>940</v>
      </c>
      <c r="E919" s="126">
        <v>0</v>
      </c>
      <c r="F919" s="126">
        <v>0</v>
      </c>
      <c r="G919" s="126">
        <v>0</v>
      </c>
      <c r="H919" s="441">
        <f t="shared" si="36"/>
        <v>0</v>
      </c>
      <c r="I919" s="126">
        <v>0</v>
      </c>
      <c r="J919" s="45"/>
      <c r="K919" s="20"/>
      <c r="L919" s="20"/>
    </row>
    <row r="920" spans="1:12" ht="15">
      <c r="A920" s="542" t="s">
        <v>39</v>
      </c>
      <c r="B920" s="785" t="s">
        <v>975</v>
      </c>
      <c r="C920" s="736" t="s">
        <v>75</v>
      </c>
      <c r="D920" s="737" t="s">
        <v>940</v>
      </c>
      <c r="E920" s="126">
        <v>0</v>
      </c>
      <c r="F920" s="126">
        <v>0</v>
      </c>
      <c r="G920" s="126">
        <v>0</v>
      </c>
      <c r="H920" s="441">
        <f t="shared" si="36"/>
        <v>0</v>
      </c>
      <c r="I920" s="126">
        <v>0</v>
      </c>
      <c r="J920" s="45"/>
      <c r="K920" s="20"/>
      <c r="L920" s="20"/>
    </row>
    <row r="921" spans="1:12" ht="15">
      <c r="A921" s="542" t="s">
        <v>40</v>
      </c>
      <c r="B921" s="785" t="s">
        <v>537</v>
      </c>
      <c r="C921" s="736" t="s">
        <v>75</v>
      </c>
      <c r="D921" s="737" t="s">
        <v>940</v>
      </c>
      <c r="E921" s="126">
        <v>0</v>
      </c>
      <c r="F921" s="126">
        <v>0</v>
      </c>
      <c r="G921" s="126">
        <v>0</v>
      </c>
      <c r="H921" s="441">
        <f t="shared" si="36"/>
        <v>0</v>
      </c>
      <c r="I921" s="126">
        <v>0</v>
      </c>
      <c r="J921" s="45"/>
      <c r="K921" s="20"/>
      <c r="L921" s="20"/>
    </row>
    <row r="922" spans="1:12" ht="15">
      <c r="A922" s="542" t="s">
        <v>41</v>
      </c>
      <c r="B922" s="785" t="s">
        <v>977</v>
      </c>
      <c r="C922" s="736" t="s">
        <v>75</v>
      </c>
      <c r="D922" s="737" t="s">
        <v>940</v>
      </c>
      <c r="E922" s="126">
        <v>0</v>
      </c>
      <c r="F922" s="126">
        <v>0</v>
      </c>
      <c r="G922" s="126">
        <v>0</v>
      </c>
      <c r="H922" s="441">
        <f t="shared" si="36"/>
        <v>0</v>
      </c>
      <c r="I922" s="126">
        <v>0</v>
      </c>
      <c r="J922" s="45"/>
      <c r="K922" s="20"/>
      <c r="L922" s="20"/>
    </row>
    <row r="923" spans="1:12" ht="15">
      <c r="A923" s="542" t="s">
        <v>42</v>
      </c>
      <c r="B923" s="785" t="s">
        <v>23</v>
      </c>
      <c r="C923" s="736" t="s">
        <v>75</v>
      </c>
      <c r="D923" s="737" t="s">
        <v>940</v>
      </c>
      <c r="E923" s="126">
        <v>0</v>
      </c>
      <c r="F923" s="126">
        <v>0</v>
      </c>
      <c r="G923" s="126">
        <v>0</v>
      </c>
      <c r="H923" s="441">
        <f t="shared" si="36"/>
        <v>0</v>
      </c>
      <c r="I923" s="126">
        <v>0</v>
      </c>
      <c r="J923" s="45"/>
      <c r="K923" s="20"/>
      <c r="L923" s="20"/>
    </row>
    <row r="924" spans="1:12" ht="15.75" thickBot="1">
      <c r="A924" s="790" t="s">
        <v>70</v>
      </c>
      <c r="B924" s="785" t="s">
        <v>1855</v>
      </c>
      <c r="C924" s="736" t="s">
        <v>75</v>
      </c>
      <c r="D924" s="737" t="s">
        <v>940</v>
      </c>
      <c r="E924" s="126">
        <v>0</v>
      </c>
      <c r="F924" s="126">
        <v>0</v>
      </c>
      <c r="G924" s="126">
        <v>0</v>
      </c>
      <c r="H924" s="441">
        <f t="shared" si="36"/>
        <v>0</v>
      </c>
      <c r="I924" s="126">
        <v>0</v>
      </c>
      <c r="J924" s="791"/>
      <c r="K924" s="20"/>
      <c r="L924" s="20"/>
    </row>
    <row r="925" spans="1:11" s="775" customFormat="1" ht="30.75" thickBot="1">
      <c r="A925" s="448" t="s">
        <v>71</v>
      </c>
      <c r="B925" s="445" t="s">
        <v>918</v>
      </c>
      <c r="C925" s="456" t="s">
        <v>1174</v>
      </c>
      <c r="D925" s="446" t="s">
        <v>940</v>
      </c>
      <c r="E925" s="446">
        <f>E919+E920+E921+E922+E923</f>
        <v>0</v>
      </c>
      <c r="F925" s="446">
        <f>F919+F920+F921+F922+F923</f>
        <v>0</v>
      </c>
      <c r="G925" s="446">
        <f>G919+G920+G921+G922+G923</f>
        <v>0</v>
      </c>
      <c r="H925" s="446">
        <f>H919+H920+H921+H922+H923</f>
        <v>0</v>
      </c>
      <c r="I925" s="446">
        <f>I919+I920+I921+I922+I923</f>
        <v>0</v>
      </c>
      <c r="J925" s="447"/>
      <c r="K925" s="787"/>
    </row>
    <row r="926" spans="1:11" s="775" customFormat="1" ht="15.75" thickBot="1">
      <c r="A926" s="448" t="s">
        <v>72</v>
      </c>
      <c r="B926" s="442" t="s">
        <v>976</v>
      </c>
      <c r="C926" s="441" t="s">
        <v>1175</v>
      </c>
      <c r="D926" s="441" t="s">
        <v>109</v>
      </c>
      <c r="E926" s="441">
        <f>(E919*E917)</f>
        <v>0</v>
      </c>
      <c r="F926" s="441">
        <f>(F919*F917)</f>
        <v>0</v>
      </c>
      <c r="G926" s="441">
        <f>(G919*G917)</f>
        <v>0</v>
      </c>
      <c r="H926" s="441">
        <f>(H919*H917)</f>
        <v>0</v>
      </c>
      <c r="I926" s="441">
        <f>(I919*I917)</f>
        <v>0</v>
      </c>
      <c r="J926" s="449"/>
      <c r="K926" s="787"/>
    </row>
    <row r="927" spans="1:11" s="775" customFormat="1" ht="15.75" thickBot="1">
      <c r="A927" s="448" t="s">
        <v>320</v>
      </c>
      <c r="B927" s="442" t="s">
        <v>975</v>
      </c>
      <c r="C927" s="441" t="s">
        <v>1176</v>
      </c>
      <c r="D927" s="441" t="s">
        <v>109</v>
      </c>
      <c r="E927" s="441">
        <f>E920*E917</f>
        <v>0</v>
      </c>
      <c r="F927" s="441">
        <f>F920*F917</f>
        <v>0</v>
      </c>
      <c r="G927" s="441">
        <f>G920*G917</f>
        <v>0</v>
      </c>
      <c r="H927" s="441">
        <f>H920*H917</f>
        <v>0</v>
      </c>
      <c r="I927" s="441">
        <f>I920*I917</f>
        <v>0</v>
      </c>
      <c r="J927" s="449"/>
      <c r="K927" s="787"/>
    </row>
    <row r="928" spans="1:11" s="775" customFormat="1" ht="15.75" thickBot="1">
      <c r="A928" s="448" t="s">
        <v>322</v>
      </c>
      <c r="B928" s="442" t="s">
        <v>537</v>
      </c>
      <c r="C928" s="441" t="s">
        <v>1177</v>
      </c>
      <c r="D928" s="441" t="s">
        <v>109</v>
      </c>
      <c r="E928" s="441">
        <f>E921*E917</f>
        <v>0</v>
      </c>
      <c r="F928" s="441">
        <f>F921*F917</f>
        <v>0</v>
      </c>
      <c r="G928" s="441">
        <f>G921*G917</f>
        <v>0</v>
      </c>
      <c r="H928" s="441">
        <f>H921*H917</f>
        <v>0</v>
      </c>
      <c r="I928" s="441">
        <f>I921*I917</f>
        <v>0</v>
      </c>
      <c r="J928" s="449"/>
      <c r="K928" s="787"/>
    </row>
    <row r="929" spans="1:11" s="775" customFormat="1" ht="15.75" thickBot="1">
      <c r="A929" s="458" t="s">
        <v>324</v>
      </c>
      <c r="B929" s="451" t="s">
        <v>131</v>
      </c>
      <c r="C929" s="441" t="s">
        <v>1178</v>
      </c>
      <c r="D929" s="452" t="s">
        <v>109</v>
      </c>
      <c r="E929" s="452">
        <f>E917*(E922+E923)</f>
        <v>0</v>
      </c>
      <c r="F929" s="452">
        <f>F917*(F922+F923)</f>
        <v>0</v>
      </c>
      <c r="G929" s="452">
        <f>G917*(G922+G923)</f>
        <v>0</v>
      </c>
      <c r="H929" s="452">
        <f>H917*(H922+H923)</f>
        <v>0</v>
      </c>
      <c r="I929" s="452">
        <f>I917*(I922+I923)</f>
        <v>0</v>
      </c>
      <c r="J929" s="453"/>
      <c r="K929" s="787"/>
    </row>
    <row r="930" spans="1:12" ht="14.25">
      <c r="A930" s="270"/>
      <c r="B930" s="759"/>
      <c r="C930" s="759"/>
      <c r="D930" s="270"/>
      <c r="E930" s="270"/>
      <c r="F930" s="270"/>
      <c r="G930" s="270"/>
      <c r="H930" s="737"/>
      <c r="I930" s="755"/>
      <c r="J930" s="45"/>
      <c r="K930" s="20"/>
      <c r="L930" s="20"/>
    </row>
    <row r="931" spans="1:12" ht="15">
      <c r="A931" s="481" t="s">
        <v>831</v>
      </c>
      <c r="B931" s="482" t="s">
        <v>937</v>
      </c>
      <c r="C931" s="482"/>
      <c r="D931" s="482"/>
      <c r="E931" s="455"/>
      <c r="F931" s="455"/>
      <c r="G931" s="455"/>
      <c r="H931" s="482"/>
      <c r="I931" s="455"/>
      <c r="J931" s="455"/>
      <c r="K931" s="20"/>
      <c r="L931" s="20"/>
    </row>
    <row r="932" spans="1:12" ht="15">
      <c r="A932" s="483" t="s">
        <v>35</v>
      </c>
      <c r="B932" s="484" t="s">
        <v>478</v>
      </c>
      <c r="C932" s="485" t="s">
        <v>479</v>
      </c>
      <c r="D932" s="230" t="s">
        <v>480</v>
      </c>
      <c r="E932" s="193"/>
      <c r="F932" s="193"/>
      <c r="G932" s="193"/>
      <c r="H932" s="441">
        <f>_xlfn.IFERROR(_xlfn.AVERAGEIF(E932:G932,"&gt;0",E932:G932),0)</f>
        <v>0</v>
      </c>
      <c r="I932" s="193"/>
      <c r="J932" s="45"/>
      <c r="K932" s="20"/>
      <c r="L932" s="20"/>
    </row>
    <row r="933" spans="1:12" ht="15">
      <c r="A933" s="542" t="s">
        <v>36</v>
      </c>
      <c r="B933" s="785" t="s">
        <v>19</v>
      </c>
      <c r="C933" s="736" t="s">
        <v>75</v>
      </c>
      <c r="D933" s="737" t="s">
        <v>125</v>
      </c>
      <c r="E933" s="193"/>
      <c r="F933" s="193"/>
      <c r="G933" s="193"/>
      <c r="H933" s="441">
        <f>_xlfn.IFERROR(_xlfn.AVERAGEIF(E933:G933,"&gt;0",E933:G933),0)</f>
        <v>0</v>
      </c>
      <c r="I933" s="193"/>
      <c r="J933" s="45"/>
      <c r="K933" s="20"/>
      <c r="L933" s="20"/>
    </row>
    <row r="934" spans="1:12" ht="15">
      <c r="A934" s="542" t="s">
        <v>37</v>
      </c>
      <c r="B934" s="785" t="s">
        <v>21</v>
      </c>
      <c r="C934" s="736" t="s">
        <v>75</v>
      </c>
      <c r="D934" s="737" t="s">
        <v>940</v>
      </c>
      <c r="E934" s="126">
        <v>0</v>
      </c>
      <c r="F934" s="126">
        <v>0</v>
      </c>
      <c r="G934" s="126">
        <v>0</v>
      </c>
      <c r="H934" s="441">
        <f aca="true" t="shared" si="37" ref="H934:H939">AVERAGEA(E934:G934)</f>
        <v>0</v>
      </c>
      <c r="I934" s="126">
        <v>0</v>
      </c>
      <c r="J934" s="45"/>
      <c r="K934" s="20"/>
      <c r="L934" s="20"/>
    </row>
    <row r="935" spans="1:12" ht="15">
      <c r="A935" s="542" t="s">
        <v>38</v>
      </c>
      <c r="B935" s="785" t="s">
        <v>974</v>
      </c>
      <c r="C935" s="736" t="s">
        <v>75</v>
      </c>
      <c r="D935" s="737" t="s">
        <v>940</v>
      </c>
      <c r="E935" s="126">
        <v>0</v>
      </c>
      <c r="F935" s="126">
        <v>0</v>
      </c>
      <c r="G935" s="126">
        <v>0</v>
      </c>
      <c r="H935" s="441">
        <f t="shared" si="37"/>
        <v>0</v>
      </c>
      <c r="I935" s="126">
        <v>0</v>
      </c>
      <c r="J935" s="45"/>
      <c r="K935" s="20"/>
      <c r="L935" s="20"/>
    </row>
    <row r="936" spans="1:12" ht="15">
      <c r="A936" s="542" t="s">
        <v>39</v>
      </c>
      <c r="B936" s="785" t="s">
        <v>975</v>
      </c>
      <c r="C936" s="736" t="s">
        <v>75</v>
      </c>
      <c r="D936" s="737" t="s">
        <v>940</v>
      </c>
      <c r="E936" s="126">
        <v>0</v>
      </c>
      <c r="F936" s="126">
        <v>0</v>
      </c>
      <c r="G936" s="126">
        <v>0</v>
      </c>
      <c r="H936" s="441">
        <f t="shared" si="37"/>
        <v>0</v>
      </c>
      <c r="I936" s="126">
        <v>0</v>
      </c>
      <c r="J936" s="45"/>
      <c r="K936" s="20"/>
      <c r="L936" s="20"/>
    </row>
    <row r="937" spans="1:12" ht="15">
      <c r="A937" s="542" t="s">
        <v>40</v>
      </c>
      <c r="B937" s="785" t="s">
        <v>537</v>
      </c>
      <c r="C937" s="736" t="s">
        <v>75</v>
      </c>
      <c r="D937" s="737" t="s">
        <v>940</v>
      </c>
      <c r="E937" s="126">
        <v>0</v>
      </c>
      <c r="F937" s="126">
        <v>0</v>
      </c>
      <c r="G937" s="126">
        <v>0</v>
      </c>
      <c r="H937" s="441">
        <f t="shared" si="37"/>
        <v>0</v>
      </c>
      <c r="I937" s="126">
        <v>0</v>
      </c>
      <c r="J937" s="45"/>
      <c r="K937" s="20"/>
      <c r="L937" s="20"/>
    </row>
    <row r="938" spans="1:12" ht="15">
      <c r="A938" s="542" t="s">
        <v>41</v>
      </c>
      <c r="B938" s="785" t="s">
        <v>977</v>
      </c>
      <c r="C938" s="736" t="s">
        <v>75</v>
      </c>
      <c r="D938" s="737" t="s">
        <v>940</v>
      </c>
      <c r="E938" s="126">
        <v>0</v>
      </c>
      <c r="F938" s="126">
        <v>0</v>
      </c>
      <c r="G938" s="126">
        <v>0</v>
      </c>
      <c r="H938" s="441">
        <f t="shared" si="37"/>
        <v>0</v>
      </c>
      <c r="I938" s="126">
        <v>0</v>
      </c>
      <c r="J938" s="45"/>
      <c r="K938" s="20"/>
      <c r="L938" s="20"/>
    </row>
    <row r="939" spans="1:12" ht="15.75" thickBot="1">
      <c r="A939" s="542" t="s">
        <v>42</v>
      </c>
      <c r="B939" s="785" t="s">
        <v>23</v>
      </c>
      <c r="C939" s="736" t="s">
        <v>75</v>
      </c>
      <c r="D939" s="737" t="s">
        <v>940</v>
      </c>
      <c r="E939" s="126">
        <v>0</v>
      </c>
      <c r="F939" s="126">
        <v>0</v>
      </c>
      <c r="G939" s="126">
        <v>0</v>
      </c>
      <c r="H939" s="441">
        <f t="shared" si="37"/>
        <v>0</v>
      </c>
      <c r="I939" s="126">
        <v>0</v>
      </c>
      <c r="J939" s="45"/>
      <c r="K939" s="20"/>
      <c r="L939" s="20"/>
    </row>
    <row r="940" spans="1:11" s="775" customFormat="1" ht="30.75" thickBot="1">
      <c r="A940" s="448" t="s">
        <v>70</v>
      </c>
      <c r="B940" s="445" t="s">
        <v>918</v>
      </c>
      <c r="C940" s="456" t="s">
        <v>1179</v>
      </c>
      <c r="D940" s="446" t="s">
        <v>940</v>
      </c>
      <c r="E940" s="446">
        <f>E935+E936+E937+E938+E939</f>
        <v>0</v>
      </c>
      <c r="F940" s="446">
        <f>F935+F936+F937+F938+F939</f>
        <v>0</v>
      </c>
      <c r="G940" s="446">
        <f>G935+G936+G937+G938+G939</f>
        <v>0</v>
      </c>
      <c r="H940" s="446">
        <f>H935+H936+H937+H938+H939</f>
        <v>0</v>
      </c>
      <c r="I940" s="446">
        <f>I935+I936+I937+I938+I939</f>
        <v>0</v>
      </c>
      <c r="J940" s="447"/>
      <c r="K940" s="787"/>
    </row>
    <row r="941" spans="1:11" s="775" customFormat="1" ht="15.75" thickBot="1">
      <c r="A941" s="448" t="s">
        <v>71</v>
      </c>
      <c r="B941" s="442" t="s">
        <v>976</v>
      </c>
      <c r="C941" s="441" t="s">
        <v>1180</v>
      </c>
      <c r="D941" s="441" t="s">
        <v>109</v>
      </c>
      <c r="E941" s="441">
        <f>(E935*E933)</f>
        <v>0</v>
      </c>
      <c r="F941" s="441">
        <f>(F935*F933)</f>
        <v>0</v>
      </c>
      <c r="G941" s="441">
        <f>(G935*G933)</f>
        <v>0</v>
      </c>
      <c r="H941" s="441">
        <f>(H935*H933)</f>
        <v>0</v>
      </c>
      <c r="I941" s="441">
        <f>(I935*I933)</f>
        <v>0</v>
      </c>
      <c r="J941" s="449"/>
      <c r="K941" s="787"/>
    </row>
    <row r="942" spans="1:11" s="775" customFormat="1" ht="15.75" thickBot="1">
      <c r="A942" s="448" t="s">
        <v>72</v>
      </c>
      <c r="B942" s="442" t="s">
        <v>975</v>
      </c>
      <c r="C942" s="441" t="s">
        <v>1181</v>
      </c>
      <c r="D942" s="441" t="s">
        <v>109</v>
      </c>
      <c r="E942" s="441">
        <f>E936*E933</f>
        <v>0</v>
      </c>
      <c r="F942" s="441">
        <f>F936*F933</f>
        <v>0</v>
      </c>
      <c r="G942" s="441">
        <f>G936*G933</f>
        <v>0</v>
      </c>
      <c r="H942" s="441">
        <f>H936*H933</f>
        <v>0</v>
      </c>
      <c r="I942" s="441">
        <f>I936*I933</f>
        <v>0</v>
      </c>
      <c r="J942" s="449"/>
      <c r="K942" s="787"/>
    </row>
    <row r="943" spans="1:11" s="775" customFormat="1" ht="15.75" thickBot="1">
      <c r="A943" s="448" t="s">
        <v>320</v>
      </c>
      <c r="B943" s="442" t="s">
        <v>537</v>
      </c>
      <c r="C943" s="441" t="s">
        <v>1182</v>
      </c>
      <c r="D943" s="441" t="s">
        <v>109</v>
      </c>
      <c r="E943" s="441">
        <f>E937*E933</f>
        <v>0</v>
      </c>
      <c r="F943" s="441">
        <f>F937*F933</f>
        <v>0</v>
      </c>
      <c r="G943" s="441">
        <f>G937*G933</f>
        <v>0</v>
      </c>
      <c r="H943" s="441">
        <f>H937*H933</f>
        <v>0</v>
      </c>
      <c r="I943" s="441">
        <f>I937*I933</f>
        <v>0</v>
      </c>
      <c r="J943" s="449"/>
      <c r="K943" s="787"/>
    </row>
    <row r="944" spans="1:11" s="775" customFormat="1" ht="15.75" thickBot="1">
      <c r="A944" s="458" t="s">
        <v>322</v>
      </c>
      <c r="B944" s="451" t="s">
        <v>131</v>
      </c>
      <c r="C944" s="441" t="s">
        <v>1183</v>
      </c>
      <c r="D944" s="452" t="s">
        <v>109</v>
      </c>
      <c r="E944" s="452">
        <f>E933*(E938+E939)</f>
        <v>0</v>
      </c>
      <c r="F944" s="452">
        <f>F933*(F938+F939)</f>
        <v>0</v>
      </c>
      <c r="G944" s="452">
        <f>G933*(G938+G939)</f>
        <v>0</v>
      </c>
      <c r="H944" s="452">
        <f>H933*(H938+H939)</f>
        <v>0</v>
      </c>
      <c r="I944" s="452">
        <f>I933*(I938+I939)</f>
        <v>0</v>
      </c>
      <c r="J944" s="453"/>
      <c r="K944" s="787"/>
    </row>
    <row r="945" spans="1:10" s="781" customFormat="1" ht="15.75" thickBot="1">
      <c r="A945" s="274"/>
      <c r="B945" s="469"/>
      <c r="C945" s="274"/>
      <c r="D945" s="274"/>
      <c r="E945" s="470"/>
      <c r="F945" s="470"/>
      <c r="G945" s="470"/>
      <c r="H945" s="470"/>
      <c r="I945" s="539"/>
      <c r="J945" s="471"/>
    </row>
    <row r="946" spans="1:10" s="781" customFormat="1" ht="30.75" thickBot="1">
      <c r="A946" s="463" t="s">
        <v>832</v>
      </c>
      <c r="B946" s="472" t="s">
        <v>974</v>
      </c>
      <c r="C946" s="464" t="s">
        <v>1184</v>
      </c>
      <c r="D946" s="463" t="s">
        <v>109</v>
      </c>
      <c r="E946" s="458">
        <f aca="true" t="shared" si="38" ref="E946:I949">E941+E926+E910+E895+E880+E865</f>
        <v>0</v>
      </c>
      <c r="F946" s="458">
        <f t="shared" si="38"/>
        <v>0</v>
      </c>
      <c r="G946" s="458">
        <f t="shared" si="38"/>
        <v>0</v>
      </c>
      <c r="H946" s="458">
        <f t="shared" si="38"/>
        <v>0</v>
      </c>
      <c r="I946" s="458">
        <f t="shared" si="38"/>
        <v>0</v>
      </c>
      <c r="J946" s="439"/>
    </row>
    <row r="947" spans="1:10" s="781" customFormat="1" ht="30.75" thickBot="1">
      <c r="A947" s="463" t="s">
        <v>939</v>
      </c>
      <c r="B947" s="472" t="s">
        <v>975</v>
      </c>
      <c r="C947" s="464" t="s">
        <v>1185</v>
      </c>
      <c r="D947" s="463" t="s">
        <v>109</v>
      </c>
      <c r="E947" s="458">
        <f t="shared" si="38"/>
        <v>0</v>
      </c>
      <c r="F947" s="458">
        <f t="shared" si="38"/>
        <v>0</v>
      </c>
      <c r="G947" s="458">
        <f t="shared" si="38"/>
        <v>0</v>
      </c>
      <c r="H947" s="458">
        <f t="shared" si="38"/>
        <v>0</v>
      </c>
      <c r="I947" s="458">
        <f t="shared" si="38"/>
        <v>0</v>
      </c>
      <c r="J947" s="439"/>
    </row>
    <row r="948" spans="1:10" s="781" customFormat="1" ht="45.75" thickBot="1">
      <c r="A948" s="463" t="s">
        <v>985</v>
      </c>
      <c r="B948" s="472" t="s">
        <v>537</v>
      </c>
      <c r="C948" s="464" t="s">
        <v>1186</v>
      </c>
      <c r="D948" s="463" t="s">
        <v>109</v>
      </c>
      <c r="E948" s="458">
        <f t="shared" si="38"/>
        <v>0</v>
      </c>
      <c r="F948" s="458">
        <f t="shared" si="38"/>
        <v>0</v>
      </c>
      <c r="G948" s="458">
        <f t="shared" si="38"/>
        <v>0</v>
      </c>
      <c r="H948" s="458">
        <f t="shared" si="38"/>
        <v>0</v>
      </c>
      <c r="I948" s="458">
        <f t="shared" si="38"/>
        <v>0</v>
      </c>
      <c r="J948" s="439"/>
    </row>
    <row r="949" spans="1:10" s="781" customFormat="1" ht="45">
      <c r="A949" s="463" t="s">
        <v>986</v>
      </c>
      <c r="B949" s="465" t="s">
        <v>938</v>
      </c>
      <c r="C949" s="464" t="s">
        <v>1187</v>
      </c>
      <c r="D949" s="463" t="s">
        <v>109</v>
      </c>
      <c r="E949" s="441">
        <f t="shared" si="38"/>
        <v>0</v>
      </c>
      <c r="F949" s="458">
        <f t="shared" si="38"/>
        <v>0</v>
      </c>
      <c r="G949" s="458">
        <f t="shared" si="38"/>
        <v>0</v>
      </c>
      <c r="H949" s="458">
        <f t="shared" si="38"/>
        <v>0</v>
      </c>
      <c r="I949" s="458">
        <f t="shared" si="38"/>
        <v>0</v>
      </c>
      <c r="J949" s="439"/>
    </row>
    <row r="950" spans="1:10" s="781" customFormat="1" ht="15">
      <c r="A950" s="481" t="s">
        <v>2358</v>
      </c>
      <c r="B950" s="920" t="s">
        <v>2384</v>
      </c>
      <c r="C950" s="198"/>
      <c r="D950" s="481"/>
      <c r="E950" s="853"/>
      <c r="F950" s="920"/>
      <c r="G950" s="920"/>
      <c r="H950" s="920"/>
      <c r="I950" s="920"/>
      <c r="J950" s="921"/>
    </row>
    <row r="951" spans="1:10" s="781" customFormat="1" ht="15">
      <c r="A951" s="226" t="s">
        <v>2359</v>
      </c>
      <c r="B951" s="227" t="s">
        <v>2360</v>
      </c>
      <c r="C951" s="228"/>
      <c r="D951" s="226"/>
      <c r="E951" s="241"/>
      <c r="F951" s="918"/>
      <c r="G951" s="918"/>
      <c r="H951" s="918"/>
      <c r="I951" s="918"/>
      <c r="J951" s="919"/>
    </row>
    <row r="952" spans="1:10" s="741" customFormat="1" ht="15">
      <c r="A952" s="874" t="s">
        <v>35</v>
      </c>
      <c r="B952" s="917" t="s">
        <v>2363</v>
      </c>
      <c r="C952" s="196" t="s">
        <v>75</v>
      </c>
      <c r="D952" s="874" t="s">
        <v>45</v>
      </c>
      <c r="E952" s="126">
        <v>0</v>
      </c>
      <c r="F952" s="126">
        <v>0</v>
      </c>
      <c r="G952" s="126">
        <v>0</v>
      </c>
      <c r="H952" s="190">
        <f>AVERAGEA(E952:G952)</f>
        <v>0</v>
      </c>
      <c r="I952" s="922"/>
      <c r="J952" s="916"/>
    </row>
    <row r="953" spans="1:10" s="741" customFormat="1" ht="15.75" thickBot="1">
      <c r="A953" s="874" t="s">
        <v>2361</v>
      </c>
      <c r="B953" s="917" t="s">
        <v>2362</v>
      </c>
      <c r="C953" s="196" t="s">
        <v>75</v>
      </c>
      <c r="D953" s="874" t="s">
        <v>156</v>
      </c>
      <c r="E953" s="193"/>
      <c r="F953" s="193"/>
      <c r="G953" s="193"/>
      <c r="H953" s="190">
        <f>_xlfn.IFERROR(_xlfn.AVERAGEIF(E953:G953,"&gt;0",E953:G953),0)</f>
        <v>0</v>
      </c>
      <c r="I953" s="193"/>
      <c r="J953" s="916"/>
    </row>
    <row r="954" spans="1:11" s="775" customFormat="1" ht="15">
      <c r="A954" s="448" t="s">
        <v>37</v>
      </c>
      <c r="B954" s="445" t="s">
        <v>2364</v>
      </c>
      <c r="C954" s="456" t="s">
        <v>2368</v>
      </c>
      <c r="D954" s="446" t="s">
        <v>109</v>
      </c>
      <c r="E954" s="446">
        <f>E952*E953</f>
        <v>0</v>
      </c>
      <c r="F954" s="446">
        <f>F952*F953</f>
        <v>0</v>
      </c>
      <c r="G954" s="446">
        <f>G952*G953</f>
        <v>0</v>
      </c>
      <c r="H954" s="446">
        <f>H952*H953</f>
        <v>0</v>
      </c>
      <c r="I954" s="446">
        <f>I952*I953</f>
        <v>0</v>
      </c>
      <c r="J954" s="447"/>
      <c r="K954" s="787"/>
    </row>
    <row r="955" spans="1:10" s="781" customFormat="1" ht="15">
      <c r="A955" s="226" t="s">
        <v>2365</v>
      </c>
      <c r="B955" s="227" t="s">
        <v>2366</v>
      </c>
      <c r="C955" s="228"/>
      <c r="D955" s="226"/>
      <c r="E955" s="241"/>
      <c r="F955" s="918"/>
      <c r="G955" s="918"/>
      <c r="H955" s="918"/>
      <c r="I955" s="918"/>
      <c r="J955" s="919"/>
    </row>
    <row r="956" spans="1:10" s="741" customFormat="1" ht="15">
      <c r="A956" s="874" t="s">
        <v>35</v>
      </c>
      <c r="B956" s="917" t="s">
        <v>2363</v>
      </c>
      <c r="C956" s="196" t="s">
        <v>75</v>
      </c>
      <c r="D956" s="874" t="s">
        <v>45</v>
      </c>
      <c r="E956" s="126">
        <v>0</v>
      </c>
      <c r="F956" s="126">
        <v>0</v>
      </c>
      <c r="G956" s="126">
        <v>0</v>
      </c>
      <c r="H956" s="190">
        <f>AVERAGEA(E956:G956)</f>
        <v>0</v>
      </c>
      <c r="I956" s="922"/>
      <c r="J956" s="916"/>
    </row>
    <row r="957" spans="1:10" s="741" customFormat="1" ht="15.75" thickBot="1">
      <c r="A957" s="874" t="s">
        <v>2361</v>
      </c>
      <c r="B957" s="917" t="s">
        <v>2362</v>
      </c>
      <c r="C957" s="196" t="s">
        <v>75</v>
      </c>
      <c r="D957" s="874" t="s">
        <v>156</v>
      </c>
      <c r="E957" s="193"/>
      <c r="F957" s="193"/>
      <c r="G957" s="193"/>
      <c r="H957" s="190">
        <f>_xlfn.IFERROR(_xlfn.AVERAGEIF(E957:G957,"&gt;0",E957:G957),0)</f>
        <v>0</v>
      </c>
      <c r="I957" s="193"/>
      <c r="J957" s="916"/>
    </row>
    <row r="958" spans="1:11" s="775" customFormat="1" ht="15.75" thickBot="1">
      <c r="A958" s="448" t="s">
        <v>37</v>
      </c>
      <c r="B958" s="445" t="s">
        <v>2367</v>
      </c>
      <c r="C958" s="456" t="s">
        <v>2369</v>
      </c>
      <c r="D958" s="446" t="s">
        <v>109</v>
      </c>
      <c r="E958" s="446">
        <f>E956*E957</f>
        <v>0</v>
      </c>
      <c r="F958" s="446">
        <f>F956*F957</f>
        <v>0</v>
      </c>
      <c r="G958" s="446">
        <f>G956*G957</f>
        <v>0</v>
      </c>
      <c r="H958" s="446">
        <f>H956*H957</f>
        <v>0</v>
      </c>
      <c r="I958" s="446">
        <f>I956*I957</f>
        <v>0</v>
      </c>
      <c r="J958" s="447"/>
      <c r="K958" s="787"/>
    </row>
    <row r="959" spans="1:11" s="775" customFormat="1" ht="15">
      <c r="A959" s="448" t="s">
        <v>38</v>
      </c>
      <c r="B959" s="445" t="s">
        <v>2371</v>
      </c>
      <c r="C959" s="456" t="s">
        <v>2370</v>
      </c>
      <c r="D959" s="446" t="s">
        <v>109</v>
      </c>
      <c r="E959" s="446">
        <f>E957-E958</f>
        <v>0</v>
      </c>
      <c r="F959" s="446">
        <f>F957-F958</f>
        <v>0</v>
      </c>
      <c r="G959" s="446">
        <f>G957-G958</f>
        <v>0</v>
      </c>
      <c r="H959" s="446">
        <f>H957-H958</f>
        <v>0</v>
      </c>
      <c r="I959" s="446">
        <f>I957-I958</f>
        <v>0</v>
      </c>
      <c r="J959" s="447"/>
      <c r="K959" s="787"/>
    </row>
    <row r="960" spans="1:12" ht="14.25">
      <c r="A960" s="270"/>
      <c r="B960" s="45"/>
      <c r="C960" s="744"/>
      <c r="D960" s="691"/>
      <c r="E960" s="691"/>
      <c r="F960" s="792"/>
      <c r="G960" s="792"/>
      <c r="H960" s="833"/>
      <c r="I960" s="793"/>
      <c r="J960" s="783"/>
      <c r="K960" s="20"/>
      <c r="L960" s="20"/>
    </row>
    <row r="961" spans="1:10" s="781" customFormat="1" ht="15.75" thickBot="1">
      <c r="A961" s="454" t="s">
        <v>34</v>
      </c>
      <c r="B961" s="455" t="s">
        <v>148</v>
      </c>
      <c r="C961" s="455"/>
      <c r="D961" s="455"/>
      <c r="E961" s="455"/>
      <c r="F961" s="455"/>
      <c r="G961" s="455"/>
      <c r="H961" s="482"/>
      <c r="I961" s="455"/>
      <c r="J961" s="455"/>
    </row>
    <row r="962" spans="1:11" s="190" customFormat="1" ht="30">
      <c r="A962" s="444" t="s">
        <v>149</v>
      </c>
      <c r="B962" s="445" t="s">
        <v>136</v>
      </c>
      <c r="C962" s="456" t="s">
        <v>1188</v>
      </c>
      <c r="D962" s="446" t="s">
        <v>109</v>
      </c>
      <c r="E962" s="441">
        <f>E946+E947+E948+E846+E847+E849+E851+E736+E738+E740</f>
        <v>0</v>
      </c>
      <c r="F962" s="441">
        <f>F946+F947+F948+F846+F847+F849+F851+F736+F738+F740</f>
        <v>0</v>
      </c>
      <c r="G962" s="441">
        <f>G946+G947+G948+G846+G847+G849+G851+G736+G738+G740</f>
        <v>0</v>
      </c>
      <c r="H962" s="441">
        <f>H946+H947+H948+H846+H847+H849+H851+H736+H738+H740</f>
        <v>0</v>
      </c>
      <c r="I962" s="441">
        <f>I946+I947+I948+I846+I847+I849+I851+I736+I738+I740</f>
        <v>0</v>
      </c>
      <c r="J962" s="447"/>
      <c r="K962" s="443"/>
    </row>
    <row r="963" spans="1:11" s="190" customFormat="1" ht="15">
      <c r="A963" s="448" t="s">
        <v>150</v>
      </c>
      <c r="B963" s="442" t="s">
        <v>137</v>
      </c>
      <c r="C963" s="441" t="s">
        <v>1189</v>
      </c>
      <c r="D963" s="441" t="s">
        <v>109</v>
      </c>
      <c r="E963" s="441">
        <f>E949+E852+E741</f>
        <v>0</v>
      </c>
      <c r="F963" s="441">
        <f>F949+F852+F741</f>
        <v>0</v>
      </c>
      <c r="G963" s="441">
        <f>G949+G852+G741</f>
        <v>0</v>
      </c>
      <c r="H963" s="441">
        <f>H949+H852+H741</f>
        <v>0</v>
      </c>
      <c r="I963" s="441">
        <f>I949+I852+I741</f>
        <v>0</v>
      </c>
      <c r="J963" s="449"/>
      <c r="K963" s="443"/>
    </row>
    <row r="964" spans="1:11" s="190" customFormat="1" ht="15.75" thickBot="1">
      <c r="A964" s="450" t="s">
        <v>151</v>
      </c>
      <c r="B964" s="451" t="s">
        <v>80</v>
      </c>
      <c r="C964" s="452" t="s">
        <v>2372</v>
      </c>
      <c r="D964" s="452" t="s">
        <v>109</v>
      </c>
      <c r="E964" s="452">
        <f>E962+E963+E959</f>
        <v>0</v>
      </c>
      <c r="F964" s="452">
        <f>F962+F963+F959</f>
        <v>0</v>
      </c>
      <c r="G964" s="452">
        <f>G962+G963+G959</f>
        <v>0</v>
      </c>
      <c r="H964" s="452">
        <f>H962+H963+H959</f>
        <v>0</v>
      </c>
      <c r="I964" s="452">
        <f>I962+I963+I959</f>
        <v>0</v>
      </c>
      <c r="J964" s="453"/>
      <c r="K964" s="443"/>
    </row>
    <row r="965" spans="1:12" ht="15.75" thickBot="1">
      <c r="A965" s="481" t="s">
        <v>112</v>
      </c>
      <c r="B965" s="482" t="s">
        <v>152</v>
      </c>
      <c r="C965" s="482"/>
      <c r="D965" s="482"/>
      <c r="E965" s="482"/>
      <c r="F965" s="482"/>
      <c r="G965" s="482"/>
      <c r="H965" s="482"/>
      <c r="I965" s="482"/>
      <c r="J965" s="455"/>
      <c r="K965" s="20"/>
      <c r="L965" s="20"/>
    </row>
    <row r="966" spans="1:12" ht="15">
      <c r="A966" s="444" t="s">
        <v>486</v>
      </c>
      <c r="B966" s="445" t="s">
        <v>138</v>
      </c>
      <c r="C966" s="446" t="s">
        <v>1190</v>
      </c>
      <c r="D966" s="446" t="s">
        <v>114</v>
      </c>
      <c r="E966" s="446">
        <f>_xlfn.IFERROR((E846*10/E484),0)</f>
        <v>0</v>
      </c>
      <c r="F966" s="446">
        <f>_xlfn.IFERROR((F846*10/F484),0)</f>
        <v>0</v>
      </c>
      <c r="G966" s="446">
        <f>_xlfn.IFERROR((G846*10/G484),0)</f>
        <v>0</v>
      </c>
      <c r="H966" s="446">
        <f>_xlfn.IFERROR((H846*10/H484),0)</f>
        <v>0</v>
      </c>
      <c r="I966" s="446">
        <f>_xlfn.IFERROR((I846*10/I484),0)</f>
        <v>0</v>
      </c>
      <c r="J966" s="447"/>
      <c r="K966" s="20"/>
      <c r="L966" s="20"/>
    </row>
    <row r="967" spans="1:12" ht="15">
      <c r="A967" s="448" t="s">
        <v>155</v>
      </c>
      <c r="B967" s="442" t="s">
        <v>139</v>
      </c>
      <c r="C967" s="441" t="s">
        <v>153</v>
      </c>
      <c r="D967" s="441" t="s">
        <v>114</v>
      </c>
      <c r="E967" s="441">
        <f>_xlfn.IFERROR(((E848+E737)*10/E492),0)</f>
        <v>0</v>
      </c>
      <c r="F967" s="441">
        <f>_xlfn.IFERROR(((F848+F737)*10/F492),0)</f>
        <v>0</v>
      </c>
      <c r="G967" s="441">
        <f>_xlfn.IFERROR(((G848+G737)*10/G492),0)</f>
        <v>0</v>
      </c>
      <c r="H967" s="441">
        <f>_xlfn.IFERROR(((H848+H737)*10/H492),0)</f>
        <v>0</v>
      </c>
      <c r="I967" s="441">
        <f>_xlfn.IFERROR(((I848+I737)*10/I492),0)</f>
        <v>0</v>
      </c>
      <c r="J967" s="449"/>
      <c r="K967" s="20"/>
      <c r="L967" s="20"/>
    </row>
    <row r="968" spans="1:12" ht="15">
      <c r="A968" s="448" t="s">
        <v>487</v>
      </c>
      <c r="B968" s="442" t="s">
        <v>971</v>
      </c>
      <c r="C968" s="441" t="s">
        <v>1191</v>
      </c>
      <c r="D968" s="441" t="s">
        <v>114</v>
      </c>
      <c r="E968" s="441">
        <f>_xlfn.IFERROR((E850+E739)*10/E519,0)</f>
        <v>0</v>
      </c>
      <c r="F968" s="441">
        <f>_xlfn.IFERROR((F850+F739)*10/F519,0)</f>
        <v>0</v>
      </c>
      <c r="G968" s="441">
        <f>_xlfn.IFERROR((G850+G739)*10/G519,0)</f>
        <v>0</v>
      </c>
      <c r="H968" s="441">
        <f>_xlfn.IFERROR((H850+H739)*10/H519,0)</f>
        <v>0</v>
      </c>
      <c r="I968" s="441">
        <f>_xlfn.IFERROR((I850+I739)*10/I519,0)</f>
        <v>0</v>
      </c>
      <c r="J968" s="449"/>
      <c r="K968" s="20"/>
      <c r="L968" s="20"/>
    </row>
    <row r="969" spans="1:11" s="21" customFormat="1" ht="15">
      <c r="A969" s="448" t="s">
        <v>185</v>
      </c>
      <c r="B969" s="442" t="s">
        <v>140</v>
      </c>
      <c r="C969" s="441" t="s">
        <v>154</v>
      </c>
      <c r="D969" s="441" t="s">
        <v>114</v>
      </c>
      <c r="E969" s="441">
        <f>_xlfn.IFERROR((E946*10/E502),0)</f>
        <v>0</v>
      </c>
      <c r="F969" s="441">
        <f>_xlfn.IFERROR((F946*10/F502),0)</f>
        <v>0</v>
      </c>
      <c r="G969" s="441">
        <f>_xlfn.IFERROR((G946*10/G502),0)</f>
        <v>0</v>
      </c>
      <c r="H969" s="441">
        <f>_xlfn.IFERROR((H946*10/H502),0)</f>
        <v>0</v>
      </c>
      <c r="I969" s="441">
        <f>_xlfn.IFERROR((I946*10/I502),0)</f>
        <v>0</v>
      </c>
      <c r="J969" s="449"/>
      <c r="K969" s="794"/>
    </row>
    <row r="970" spans="1:10" s="29" customFormat="1" ht="15">
      <c r="A970" s="448" t="s">
        <v>186</v>
      </c>
      <c r="B970" s="442" t="s">
        <v>972</v>
      </c>
      <c r="C970" s="441" t="s">
        <v>1192</v>
      </c>
      <c r="D970" s="441" t="s">
        <v>114</v>
      </c>
      <c r="E970" s="441">
        <f>_xlfn.IFERROR((E947*10/E511),0)</f>
        <v>0</v>
      </c>
      <c r="F970" s="441">
        <f>_xlfn.IFERROR((F947*10/F511),0)</f>
        <v>0</v>
      </c>
      <c r="G970" s="441">
        <f>_xlfn.IFERROR((G947*10/G511),0)</f>
        <v>0</v>
      </c>
      <c r="H970" s="441">
        <f>_xlfn.IFERROR((H947*10/H511),0)</f>
        <v>0</v>
      </c>
      <c r="I970" s="441">
        <f>_xlfn.IFERROR((I947*10/I511),0)</f>
        <v>0</v>
      </c>
      <c r="J970" s="449"/>
    </row>
    <row r="971" spans="1:10" s="29" customFormat="1" ht="75">
      <c r="A971" s="448" t="s">
        <v>589</v>
      </c>
      <c r="B971" s="442" t="s">
        <v>431</v>
      </c>
      <c r="C971" s="457" t="s">
        <v>2218</v>
      </c>
      <c r="D971" s="441" t="s">
        <v>114</v>
      </c>
      <c r="E971" s="441">
        <f>_xlfn.IFERROR((E533*E536-E540*E541-E545*E546)*1000/((E452/100)*E528*10^5),0)</f>
        <v>0</v>
      </c>
      <c r="F971" s="441">
        <f>_xlfn.IFERROR((F533*F536-F540*F541-F545*F546)*1000/((F452/100)*F528*10^5),0)</f>
        <v>0</v>
      </c>
      <c r="G971" s="441">
        <f>_xlfn.IFERROR((G533*G536-G540*G541-G545*G546)*1000/((G452/100)*G528*10^5),0)</f>
        <v>0</v>
      </c>
      <c r="H971" s="441">
        <f>_xlfn.IFERROR((H533*H536-H540*H541-H545*H546)*1000/((H452/100)*H528*10^5),0)</f>
        <v>0</v>
      </c>
      <c r="I971" s="441">
        <f>_xlfn.IFERROR((I533*I536-I540*I541-I545*I546)*1000/((I452/100)*I528*10^5),0)</f>
        <v>0</v>
      </c>
      <c r="J971" s="449"/>
    </row>
    <row r="972" spans="1:10" s="29" customFormat="1" ht="75">
      <c r="A972" s="448" t="s">
        <v>987</v>
      </c>
      <c r="B972" s="442" t="s">
        <v>1587</v>
      </c>
      <c r="C972" s="457" t="s">
        <v>2219</v>
      </c>
      <c r="D972" s="441" t="s">
        <v>114</v>
      </c>
      <c r="E972" s="441">
        <f>_xlfn.IFERROR((E560*E563-E567*E568-E572*E573)*1000/((E452/100)*E555*10^5),0)</f>
        <v>0</v>
      </c>
      <c r="F972" s="441">
        <f>_xlfn.IFERROR((F560*F563-F567*F568-F572*F573)*1000/((F452/100)*F555*10^5),0)</f>
        <v>0</v>
      </c>
      <c r="G972" s="441">
        <f>_xlfn.IFERROR((G560*G563-G567*G568-G572*G573)*1000/((G452/100)*G555*10^5),0)</f>
        <v>0</v>
      </c>
      <c r="H972" s="441">
        <f>_xlfn.IFERROR((H560*H563-H567*H568-H572*H573)*1000/((H452/100)*H555*10^5),0)</f>
        <v>0</v>
      </c>
      <c r="I972" s="441">
        <f>_xlfn.IFERROR((I560*I563-I567*I568-I572*I573)*1000/((I452/100)*I555*10^5),0)</f>
        <v>0</v>
      </c>
      <c r="J972" s="449"/>
    </row>
    <row r="973" spans="1:10" s="29" customFormat="1" ht="135.75" thickBot="1">
      <c r="A973" s="450" t="s">
        <v>589</v>
      </c>
      <c r="B973" s="451" t="s">
        <v>590</v>
      </c>
      <c r="C973" s="477" t="s">
        <v>1193</v>
      </c>
      <c r="D973" s="452" t="s">
        <v>114</v>
      </c>
      <c r="E973" s="452">
        <f>_xlfn.IFERROR((E966*E484+E492*E967+E968*E519+E969*E502+E970*E511+E528*E971+E972*E555+E476*860)/(E484+E492+E502+E519+E511+E528+E555+E476),0)</f>
        <v>0</v>
      </c>
      <c r="F973" s="452">
        <f>_xlfn.IFERROR((F966*F484+F492*F967+F968*F519+F969*F502+F970*F511+F528*F971+F972*F555+F476*860)/(F484+F492+F502+F519+F511+F528+F555+F476),0)</f>
        <v>0</v>
      </c>
      <c r="G973" s="452">
        <f>_xlfn.IFERROR((G966*G484+G492*G967+G968*G519+G969*G502+G970*G511+G528*G971+G972*G555+G476*860)/(G484+G492+G502+G519+G511+G528+G555+G476),0)</f>
        <v>0</v>
      </c>
      <c r="H973" s="452">
        <f>_xlfn.IFERROR((H966*H484+H492*H967+H968*H519+H969*H502+H970*H511+H528*H971+H972*H555+H476*860)/(H484+H492+H502+H519+H511+H528+H555+H476),0)</f>
        <v>0</v>
      </c>
      <c r="I973" s="452">
        <f>_xlfn.IFERROR((I966*I484+I492*I967+I968*I519+I969*I502+I970*I511+I528*I971+I972*I555+I476*860)/(I484+I492+I502+I519+I511+I528+I555+I476),0)</f>
        <v>0</v>
      </c>
      <c r="J973" s="453"/>
    </row>
    <row r="974" spans="1:10" s="29" customFormat="1" ht="15">
      <c r="A974" s="481" t="s">
        <v>252</v>
      </c>
      <c r="B974" s="482" t="s">
        <v>1227</v>
      </c>
      <c r="C974" s="481"/>
      <c r="D974" s="481"/>
      <c r="E974" s="454"/>
      <c r="F974" s="454"/>
      <c r="G974" s="454"/>
      <c r="H974" s="481"/>
      <c r="I974" s="454"/>
      <c r="J974" s="454"/>
    </row>
    <row r="975" spans="1:10" s="29" customFormat="1" ht="42.75">
      <c r="A975" s="737" t="s">
        <v>253</v>
      </c>
      <c r="B975" s="795" t="s">
        <v>861</v>
      </c>
      <c r="C975" s="796"/>
      <c r="D975" s="736" t="s">
        <v>235</v>
      </c>
      <c r="E975" s="126">
        <v>0</v>
      </c>
      <c r="F975" s="126">
        <v>0</v>
      </c>
      <c r="G975" s="126">
        <v>0</v>
      </c>
      <c r="H975" s="441">
        <f>_xlfn.IFERROR(_xlfn.AVERAGEIF(E975:G975,"&gt;0",E975:G975),0)</f>
        <v>0</v>
      </c>
      <c r="I975" s="126">
        <v>0</v>
      </c>
      <c r="J975" s="45"/>
    </row>
    <row r="976" spans="1:11" s="2" customFormat="1" ht="15">
      <c r="A976" s="737" t="s">
        <v>254</v>
      </c>
      <c r="B976" s="797" t="s">
        <v>861</v>
      </c>
      <c r="C976" s="798"/>
      <c r="D976" s="799" t="s">
        <v>196</v>
      </c>
      <c r="E976" s="126">
        <v>0</v>
      </c>
      <c r="F976" s="126">
        <v>0</v>
      </c>
      <c r="G976" s="126">
        <v>0</v>
      </c>
      <c r="H976" s="441">
        <f>_xlfn.IFERROR(_xlfn.AVERAGEIF(E976:G976,"&gt;0",E976:G976),0)</f>
        <v>0</v>
      </c>
      <c r="I976" s="126">
        <v>0</v>
      </c>
      <c r="J976" s="800"/>
      <c r="K976" s="26"/>
    </row>
    <row r="977" spans="1:11" s="2" customFormat="1" ht="15">
      <c r="A977" s="737" t="s">
        <v>255</v>
      </c>
      <c r="B977" s="797" t="s">
        <v>178</v>
      </c>
      <c r="C977" s="799"/>
      <c r="D977" s="799" t="s">
        <v>183</v>
      </c>
      <c r="E977" s="126">
        <v>0</v>
      </c>
      <c r="F977" s="126">
        <v>0</v>
      </c>
      <c r="G977" s="126">
        <v>0</v>
      </c>
      <c r="H977" s="441">
        <f>_xlfn.IFERROR(_xlfn.AVERAGEIF(E977:G977,"&gt;0",E977:G977),0)</f>
        <v>0</v>
      </c>
      <c r="I977" s="126">
        <v>0</v>
      </c>
      <c r="J977" s="800"/>
      <c r="K977" s="27"/>
    </row>
    <row r="978" spans="1:11" s="2" customFormat="1" ht="15">
      <c r="A978" s="737" t="s">
        <v>256</v>
      </c>
      <c r="B978" s="795" t="s">
        <v>178</v>
      </c>
      <c r="C978" s="796"/>
      <c r="D978" s="799" t="s">
        <v>181</v>
      </c>
      <c r="E978" s="126">
        <v>0</v>
      </c>
      <c r="F978" s="126">
        <v>0</v>
      </c>
      <c r="G978" s="126">
        <v>0</v>
      </c>
      <c r="H978" s="441">
        <f>_xlfn.IFERROR(_xlfn.AVERAGEIF(E978:G978,"&gt;0",E978:G978),0)</f>
        <v>0</v>
      </c>
      <c r="I978" s="126">
        <v>0</v>
      </c>
      <c r="J978" s="800"/>
      <c r="K978" s="27"/>
    </row>
    <row r="979" spans="1:11" s="28" customFormat="1" ht="15">
      <c r="A979" s="737" t="s">
        <v>485</v>
      </c>
      <c r="B979" s="795" t="s">
        <v>179</v>
      </c>
      <c r="C979" s="796"/>
      <c r="D979" s="799" t="s">
        <v>183</v>
      </c>
      <c r="E979" s="126">
        <v>0</v>
      </c>
      <c r="F979" s="126">
        <v>0</v>
      </c>
      <c r="G979" s="126">
        <v>0</v>
      </c>
      <c r="H979" s="441">
        <f>_xlfn.IFERROR(_xlfn.AVERAGEIF(E979:G979,"&gt;0",E979:G979),0)</f>
        <v>0</v>
      </c>
      <c r="I979" s="126">
        <v>0</v>
      </c>
      <c r="K979" s="120"/>
    </row>
    <row r="980" spans="1:11" s="28" customFormat="1" ht="15">
      <c r="A980" s="737" t="s">
        <v>501</v>
      </c>
      <c r="B980" s="795" t="s">
        <v>179</v>
      </c>
      <c r="C980" s="796"/>
      <c r="D980" s="736" t="s">
        <v>181</v>
      </c>
      <c r="E980" s="126">
        <v>0</v>
      </c>
      <c r="F980" s="126">
        <v>0</v>
      </c>
      <c r="G980" s="126">
        <v>0</v>
      </c>
      <c r="H980" s="441">
        <f>_xlfn.IFERROR(_xlfn.AVERAGEIF(E980:G980,"&gt;0",E980:G980),0)</f>
        <v>0</v>
      </c>
      <c r="I980" s="126">
        <v>0</v>
      </c>
      <c r="K980" s="120"/>
    </row>
    <row r="981" spans="1:10" s="27" customFormat="1" ht="14.25">
      <c r="A981" s="737"/>
      <c r="B981" s="795"/>
      <c r="C981" s="796"/>
      <c r="D981" s="736"/>
      <c r="E981" s="46"/>
      <c r="F981" s="46"/>
      <c r="G981" s="46"/>
      <c r="H981" s="834"/>
      <c r="I981" s="801"/>
      <c r="J981" s="28"/>
    </row>
    <row r="982" spans="1:10" s="27" customFormat="1" ht="15">
      <c r="A982" s="481" t="s">
        <v>502</v>
      </c>
      <c r="B982" s="482" t="s">
        <v>249</v>
      </c>
      <c r="C982" s="482"/>
      <c r="D982" s="482"/>
      <c r="E982" s="455"/>
      <c r="F982" s="455"/>
      <c r="G982" s="455"/>
      <c r="H982" s="482"/>
      <c r="I982" s="455"/>
      <c r="J982" s="455"/>
    </row>
    <row r="983" spans="1:10" s="27" customFormat="1" ht="15">
      <c r="A983" s="737" t="s">
        <v>503</v>
      </c>
      <c r="B983" s="795" t="s">
        <v>250</v>
      </c>
      <c r="C983" s="796"/>
      <c r="D983" s="736" t="s">
        <v>3</v>
      </c>
      <c r="E983" s="126">
        <v>0</v>
      </c>
      <c r="F983" s="126">
        <v>0</v>
      </c>
      <c r="G983" s="126">
        <v>0</v>
      </c>
      <c r="H983" s="441">
        <f>_xlfn.IFERROR(_xlfn.AVERAGEIF(E983:G983,"&gt;0",E983:G983),0)</f>
        <v>0</v>
      </c>
      <c r="I983" s="126">
        <v>0</v>
      </c>
      <c r="J983" s="28"/>
    </row>
    <row r="984" spans="1:10" s="27" customFormat="1" ht="15">
      <c r="A984" s="737" t="s">
        <v>504</v>
      </c>
      <c r="B984" s="795" t="s">
        <v>438</v>
      </c>
      <c r="C984" s="796"/>
      <c r="D984" s="736" t="s">
        <v>3</v>
      </c>
      <c r="E984" s="126">
        <v>0</v>
      </c>
      <c r="F984" s="126">
        <v>0</v>
      </c>
      <c r="G984" s="126">
        <v>0</v>
      </c>
      <c r="H984" s="441">
        <f>_xlfn.IFERROR(_xlfn.AVERAGEIF(E984:G984,"&gt;0",E984:G984),0)</f>
        <v>0</v>
      </c>
      <c r="I984" s="126">
        <v>0</v>
      </c>
      <c r="J984" s="28"/>
    </row>
    <row r="985" spans="1:10" s="27" customFormat="1" ht="15">
      <c r="A985" s="737" t="s">
        <v>505</v>
      </c>
      <c r="B985" s="795" t="s">
        <v>437</v>
      </c>
      <c r="C985" s="796"/>
      <c r="D985" s="736" t="s">
        <v>251</v>
      </c>
      <c r="E985" s="126">
        <v>0</v>
      </c>
      <c r="F985" s="126">
        <v>0</v>
      </c>
      <c r="G985" s="126">
        <v>0</v>
      </c>
      <c r="H985" s="441">
        <f>_xlfn.IFERROR(_xlfn.AVERAGEIF(E985:G985,"&gt;0",E985:G985),0)</f>
        <v>0</v>
      </c>
      <c r="I985" s="126">
        <v>0</v>
      </c>
      <c r="J985" s="28"/>
    </row>
    <row r="986" spans="1:10" s="27" customFormat="1" ht="15">
      <c r="A986" s="737" t="s">
        <v>506</v>
      </c>
      <c r="B986" s="795" t="s">
        <v>439</v>
      </c>
      <c r="C986" s="796"/>
      <c r="D986" s="736" t="s">
        <v>3</v>
      </c>
      <c r="E986" s="126">
        <v>0</v>
      </c>
      <c r="F986" s="126">
        <v>0</v>
      </c>
      <c r="G986" s="126">
        <v>0</v>
      </c>
      <c r="H986" s="441">
        <f>_xlfn.IFERROR(_xlfn.AVERAGEIF(E986:G986,"&gt;0",E986:G986),0)</f>
        <v>0</v>
      </c>
      <c r="I986" s="126">
        <v>0</v>
      </c>
      <c r="J986" s="28"/>
    </row>
    <row r="987" spans="1:10" s="27" customFormat="1" ht="14.25">
      <c r="A987" s="737"/>
      <c r="B987" s="795"/>
      <c r="C987" s="796"/>
      <c r="D987" s="736"/>
      <c r="E987" s="46"/>
      <c r="F987" s="46"/>
      <c r="G987" s="46"/>
      <c r="H987" s="834"/>
      <c r="I987" s="801"/>
      <c r="J987" s="28"/>
    </row>
    <row r="988" spans="1:11" s="2" customFormat="1" ht="15">
      <c r="A988" s="481" t="s">
        <v>507</v>
      </c>
      <c r="B988" s="482" t="s">
        <v>1228</v>
      </c>
      <c r="C988" s="482"/>
      <c r="D988" s="482"/>
      <c r="E988" s="455"/>
      <c r="F988" s="455"/>
      <c r="G988" s="455"/>
      <c r="H988" s="482"/>
      <c r="I988" s="455"/>
      <c r="J988" s="455"/>
      <c r="K988" s="802"/>
    </row>
    <row r="989" spans="1:12" s="2" customFormat="1" ht="16.5">
      <c r="A989" s="575" t="s">
        <v>357</v>
      </c>
      <c r="B989" s="576" t="s">
        <v>340</v>
      </c>
      <c r="C989" s="577" t="s">
        <v>75</v>
      </c>
      <c r="D989" s="577" t="s">
        <v>3</v>
      </c>
      <c r="E989" s="126"/>
      <c r="F989" s="126"/>
      <c r="G989" s="126"/>
      <c r="H989" s="441">
        <f>_xlfn.IFERROR(_xlfn.AVERAGEIF(E989:G989,"&gt;0",E989:G989),0)</f>
        <v>0</v>
      </c>
      <c r="I989" s="126">
        <v>0</v>
      </c>
      <c r="J989" s="115"/>
      <c r="K989" s="802"/>
      <c r="L989" s="27"/>
    </row>
    <row r="990" spans="1:11" s="2" customFormat="1" ht="16.5">
      <c r="A990" s="575" t="s">
        <v>358</v>
      </c>
      <c r="B990" s="576" t="s">
        <v>341</v>
      </c>
      <c r="C990" s="577" t="s">
        <v>75</v>
      </c>
      <c r="D990" s="577" t="s">
        <v>3</v>
      </c>
      <c r="E990" s="126"/>
      <c r="F990" s="126"/>
      <c r="G990" s="126"/>
      <c r="H990" s="441">
        <f>_xlfn.IFERROR(_xlfn.AVERAGEIF(E990:G990,"&gt;0",E990:G990),0)</f>
        <v>0</v>
      </c>
      <c r="I990" s="126">
        <v>0</v>
      </c>
      <c r="J990" s="115"/>
      <c r="K990" s="803"/>
    </row>
    <row r="991" spans="1:11" s="2" customFormat="1" ht="16.5">
      <c r="A991" s="575" t="s">
        <v>359</v>
      </c>
      <c r="B991" s="576" t="s">
        <v>342</v>
      </c>
      <c r="C991" s="577" t="s">
        <v>75</v>
      </c>
      <c r="D991" s="577" t="s">
        <v>3</v>
      </c>
      <c r="E991" s="126"/>
      <c r="F991" s="126"/>
      <c r="G991" s="126"/>
      <c r="H991" s="441">
        <f>_xlfn.IFERROR(_xlfn.AVERAGEIF(E991:G991,"&gt;0",E991:G991),0)</f>
        <v>0</v>
      </c>
      <c r="I991" s="126">
        <v>0</v>
      </c>
      <c r="J991" s="115"/>
      <c r="K991" s="804"/>
    </row>
    <row r="992" spans="1:11" s="2" customFormat="1" ht="16.5">
      <c r="A992" s="575" t="s">
        <v>360</v>
      </c>
      <c r="B992" s="576" t="s">
        <v>343</v>
      </c>
      <c r="C992" s="577" t="s">
        <v>75</v>
      </c>
      <c r="D992" s="577" t="s">
        <v>125</v>
      </c>
      <c r="E992" s="126"/>
      <c r="F992" s="126"/>
      <c r="G992" s="126"/>
      <c r="H992" s="441">
        <f>_xlfn.IFERROR(_xlfn.AVERAGEIF(E992:G992,"&gt;0",E992:G992),0)</f>
        <v>0</v>
      </c>
      <c r="I992" s="126">
        <v>0</v>
      </c>
      <c r="J992" s="115"/>
      <c r="K992" s="805"/>
    </row>
    <row r="993" spans="1:10" s="141" customFormat="1" ht="14.25">
      <c r="A993" s="135" t="s">
        <v>565</v>
      </c>
      <c r="B993" s="136" t="s">
        <v>543</v>
      </c>
      <c r="C993" s="137"/>
      <c r="D993" s="138"/>
      <c r="E993" s="139"/>
      <c r="F993" s="139"/>
      <c r="G993" s="139"/>
      <c r="H993" s="140"/>
      <c r="I993" s="139"/>
      <c r="J993" s="139"/>
    </row>
    <row r="994" spans="1:10" s="141" customFormat="1" ht="28.5">
      <c r="A994" s="135" t="s">
        <v>583</v>
      </c>
      <c r="B994" s="136" t="s">
        <v>544</v>
      </c>
      <c r="C994" s="137"/>
      <c r="D994" s="138"/>
      <c r="E994" s="139"/>
      <c r="F994" s="139"/>
      <c r="G994" s="139"/>
      <c r="H994" s="140"/>
      <c r="I994" s="139"/>
      <c r="J994" s="139"/>
    </row>
    <row r="995" spans="1:10" s="143" customFormat="1" ht="15">
      <c r="A995" s="458" t="s">
        <v>35</v>
      </c>
      <c r="B995" s="517" t="s">
        <v>545</v>
      </c>
      <c r="C995" s="458" t="s">
        <v>75</v>
      </c>
      <c r="D995" s="458" t="s">
        <v>69</v>
      </c>
      <c r="E995" s="828"/>
      <c r="F995" s="828"/>
      <c r="G995" s="828"/>
      <c r="H995" s="828"/>
      <c r="I995" s="458">
        <f>'Annex Addl Eqp List-Env'!J27</f>
        <v>0</v>
      </c>
      <c r="J995" s="458"/>
    </row>
    <row r="996" spans="1:10" s="143" customFormat="1" ht="15">
      <c r="A996" s="458" t="s">
        <v>36</v>
      </c>
      <c r="B996" s="517" t="s">
        <v>546</v>
      </c>
      <c r="C996" s="458" t="s">
        <v>75</v>
      </c>
      <c r="D996" s="458" t="s">
        <v>109</v>
      </c>
      <c r="E996" s="828"/>
      <c r="F996" s="828"/>
      <c r="G996" s="828"/>
      <c r="H996" s="828"/>
      <c r="I996" s="458">
        <f>'Annex Addl Eqp List-Env'!K27</f>
        <v>0</v>
      </c>
      <c r="J996" s="458"/>
    </row>
    <row r="997" spans="1:10" s="143" customFormat="1" ht="15">
      <c r="A997" s="504"/>
      <c r="B997" s="505"/>
      <c r="C997" s="506"/>
      <c r="D997" s="506"/>
      <c r="E997" s="507"/>
      <c r="F997" s="507"/>
      <c r="G997" s="507"/>
      <c r="H997" s="507"/>
      <c r="I997" s="507"/>
      <c r="J997" s="508"/>
    </row>
    <row r="998" spans="1:10" s="141" customFormat="1" ht="14.25">
      <c r="A998" s="135" t="s">
        <v>584</v>
      </c>
      <c r="B998" s="136" t="s">
        <v>2335</v>
      </c>
      <c r="C998" s="137"/>
      <c r="D998" s="138"/>
      <c r="E998" s="139"/>
      <c r="F998" s="139"/>
      <c r="G998" s="139"/>
      <c r="H998" s="140"/>
      <c r="I998" s="139"/>
      <c r="J998" s="139"/>
    </row>
    <row r="999" spans="1:10" s="143" customFormat="1" ht="30">
      <c r="A999" s="497" t="s">
        <v>35</v>
      </c>
      <c r="B999" s="498" t="s">
        <v>547</v>
      </c>
      <c r="C999" s="499" t="s">
        <v>75</v>
      </c>
      <c r="D999" s="499" t="s">
        <v>57</v>
      </c>
      <c r="E999" s="828"/>
      <c r="F999" s="828"/>
      <c r="G999" s="828"/>
      <c r="H999" s="828"/>
      <c r="I999" s="146">
        <v>0</v>
      </c>
      <c r="J999" s="145"/>
    </row>
    <row r="1000" spans="1:10" s="143" customFormat="1" ht="30">
      <c r="A1000" s="497" t="s">
        <v>36</v>
      </c>
      <c r="B1000" s="498" t="s">
        <v>548</v>
      </c>
      <c r="C1000" s="499" t="s">
        <v>75</v>
      </c>
      <c r="D1000" s="499" t="s">
        <v>57</v>
      </c>
      <c r="E1000" s="828"/>
      <c r="F1000" s="828"/>
      <c r="G1000" s="828"/>
      <c r="H1000" s="828"/>
      <c r="I1000" s="146">
        <v>0</v>
      </c>
      <c r="J1000" s="145"/>
    </row>
    <row r="1001" spans="1:10" s="143" customFormat="1" ht="30">
      <c r="A1001" s="497" t="s">
        <v>37</v>
      </c>
      <c r="B1001" s="498" t="s">
        <v>549</v>
      </c>
      <c r="C1001" s="499" t="s">
        <v>75</v>
      </c>
      <c r="D1001" s="499" t="s">
        <v>57</v>
      </c>
      <c r="E1001" s="828"/>
      <c r="F1001" s="828"/>
      <c r="G1001" s="828"/>
      <c r="H1001" s="828"/>
      <c r="I1001" s="146">
        <v>0</v>
      </c>
      <c r="J1001" s="145"/>
    </row>
    <row r="1002" spans="1:10" s="141" customFormat="1" ht="14.25">
      <c r="A1002" s="135" t="s">
        <v>585</v>
      </c>
      <c r="B1002" s="136" t="s">
        <v>550</v>
      </c>
      <c r="C1002" s="137"/>
      <c r="D1002" s="138"/>
      <c r="E1002" s="139"/>
      <c r="F1002" s="139"/>
      <c r="G1002" s="139"/>
      <c r="H1002" s="140"/>
      <c r="I1002" s="139"/>
      <c r="J1002" s="139"/>
    </row>
    <row r="1003" spans="1:256" s="143" customFormat="1" ht="30.75" thickBot="1">
      <c r="A1003" s="458" t="s">
        <v>35</v>
      </c>
      <c r="B1003" s="516" t="s">
        <v>551</v>
      </c>
      <c r="C1003" s="458" t="s">
        <v>75</v>
      </c>
      <c r="D1003" s="458" t="s">
        <v>69</v>
      </c>
      <c r="E1003" s="147"/>
      <c r="F1003" s="147"/>
      <c r="G1003" s="147"/>
      <c r="H1003" s="147"/>
      <c r="I1003" s="458">
        <f>'Annex Project Activites List'!K27</f>
        <v>0</v>
      </c>
      <c r="J1003" s="458"/>
      <c r="K1003" s="509"/>
      <c r="L1003" s="450"/>
      <c r="M1003" s="450"/>
      <c r="N1003" s="450"/>
      <c r="O1003" s="450"/>
      <c r="P1003" s="450"/>
      <c r="Q1003" s="450"/>
      <c r="R1003" s="450"/>
      <c r="S1003" s="450"/>
      <c r="T1003" s="450"/>
      <c r="U1003" s="450"/>
      <c r="V1003" s="450"/>
      <c r="W1003" s="450"/>
      <c r="X1003" s="450"/>
      <c r="Y1003" s="450"/>
      <c r="Z1003" s="450"/>
      <c r="AA1003" s="450"/>
      <c r="AB1003" s="450"/>
      <c r="AC1003" s="450"/>
      <c r="AD1003" s="450"/>
      <c r="AE1003" s="450"/>
      <c r="AF1003" s="450"/>
      <c r="AG1003" s="450"/>
      <c r="AH1003" s="450"/>
      <c r="AI1003" s="450"/>
      <c r="AJ1003" s="450"/>
      <c r="AK1003" s="450"/>
      <c r="AL1003" s="450"/>
      <c r="AM1003" s="450"/>
      <c r="AN1003" s="450"/>
      <c r="AO1003" s="450"/>
      <c r="AP1003" s="450"/>
      <c r="AQ1003" s="450"/>
      <c r="AR1003" s="450"/>
      <c r="AS1003" s="450"/>
      <c r="AT1003" s="450"/>
      <c r="AU1003" s="450"/>
      <c r="AV1003" s="450"/>
      <c r="AW1003" s="450"/>
      <c r="AX1003" s="450"/>
      <c r="AY1003" s="450"/>
      <c r="AZ1003" s="450"/>
      <c r="BA1003" s="450"/>
      <c r="BB1003" s="450"/>
      <c r="BC1003" s="450"/>
      <c r="BD1003" s="450"/>
      <c r="BE1003" s="450"/>
      <c r="BF1003" s="450"/>
      <c r="BG1003" s="450"/>
      <c r="BH1003" s="450"/>
      <c r="BI1003" s="450"/>
      <c r="BJ1003" s="450"/>
      <c r="BK1003" s="450"/>
      <c r="BL1003" s="450"/>
      <c r="BM1003" s="450"/>
      <c r="BN1003" s="450"/>
      <c r="BO1003" s="450"/>
      <c r="BP1003" s="450"/>
      <c r="BQ1003" s="450"/>
      <c r="BR1003" s="450"/>
      <c r="BS1003" s="450"/>
      <c r="BT1003" s="450"/>
      <c r="BU1003" s="450"/>
      <c r="BV1003" s="450"/>
      <c r="BW1003" s="450"/>
      <c r="BX1003" s="450"/>
      <c r="BY1003" s="450"/>
      <c r="BZ1003" s="450"/>
      <c r="CA1003" s="450"/>
      <c r="CB1003" s="450"/>
      <c r="CC1003" s="450"/>
      <c r="CD1003" s="450"/>
      <c r="CE1003" s="450"/>
      <c r="CF1003" s="450"/>
      <c r="CG1003" s="450"/>
      <c r="CH1003" s="450"/>
      <c r="CI1003" s="450"/>
      <c r="CJ1003" s="450"/>
      <c r="CK1003" s="450"/>
      <c r="CL1003" s="450"/>
      <c r="CM1003" s="450"/>
      <c r="CN1003" s="450"/>
      <c r="CO1003" s="450"/>
      <c r="CP1003" s="450"/>
      <c r="CQ1003" s="450"/>
      <c r="CR1003" s="450"/>
      <c r="CS1003" s="450"/>
      <c r="CT1003" s="450"/>
      <c r="CU1003" s="450"/>
      <c r="CV1003" s="450"/>
      <c r="CW1003" s="450"/>
      <c r="CX1003" s="450"/>
      <c r="CY1003" s="450"/>
      <c r="CZ1003" s="450"/>
      <c r="DA1003" s="450"/>
      <c r="DB1003" s="450"/>
      <c r="DC1003" s="450"/>
      <c r="DD1003" s="450"/>
      <c r="DE1003" s="450"/>
      <c r="DF1003" s="450"/>
      <c r="DG1003" s="450"/>
      <c r="DH1003" s="450"/>
      <c r="DI1003" s="450"/>
      <c r="DJ1003" s="450"/>
      <c r="DK1003" s="450"/>
      <c r="DL1003" s="450"/>
      <c r="DM1003" s="450"/>
      <c r="DN1003" s="450"/>
      <c r="DO1003" s="450"/>
      <c r="DP1003" s="450"/>
      <c r="DQ1003" s="450"/>
      <c r="DR1003" s="450"/>
      <c r="DS1003" s="450"/>
      <c r="DT1003" s="450"/>
      <c r="DU1003" s="450"/>
      <c r="DV1003" s="450"/>
      <c r="DW1003" s="450"/>
      <c r="DX1003" s="450"/>
      <c r="DY1003" s="450"/>
      <c r="DZ1003" s="450"/>
      <c r="EA1003" s="450"/>
      <c r="EB1003" s="450"/>
      <c r="EC1003" s="450"/>
      <c r="ED1003" s="450"/>
      <c r="EE1003" s="450"/>
      <c r="EF1003" s="450"/>
      <c r="EG1003" s="450"/>
      <c r="EH1003" s="450"/>
      <c r="EI1003" s="450"/>
      <c r="EJ1003" s="450"/>
      <c r="EK1003" s="450"/>
      <c r="EL1003" s="450"/>
      <c r="EM1003" s="450"/>
      <c r="EN1003" s="450"/>
      <c r="EO1003" s="450"/>
      <c r="EP1003" s="450"/>
      <c r="EQ1003" s="450"/>
      <c r="ER1003" s="450"/>
      <c r="ES1003" s="450"/>
      <c r="ET1003" s="450"/>
      <c r="EU1003" s="450"/>
      <c r="EV1003" s="450"/>
      <c r="EW1003" s="450"/>
      <c r="EX1003" s="450"/>
      <c r="EY1003" s="450"/>
      <c r="EZ1003" s="450"/>
      <c r="FA1003" s="450"/>
      <c r="FB1003" s="450"/>
      <c r="FC1003" s="450"/>
      <c r="FD1003" s="450"/>
      <c r="FE1003" s="450"/>
      <c r="FF1003" s="450"/>
      <c r="FG1003" s="450"/>
      <c r="FH1003" s="450"/>
      <c r="FI1003" s="450"/>
      <c r="FJ1003" s="450"/>
      <c r="FK1003" s="450"/>
      <c r="FL1003" s="450"/>
      <c r="FM1003" s="450"/>
      <c r="FN1003" s="450"/>
      <c r="FO1003" s="450"/>
      <c r="FP1003" s="450"/>
      <c r="FQ1003" s="450"/>
      <c r="FR1003" s="450"/>
      <c r="FS1003" s="450"/>
      <c r="FT1003" s="450"/>
      <c r="FU1003" s="450"/>
      <c r="FV1003" s="450"/>
      <c r="FW1003" s="450"/>
      <c r="FX1003" s="450"/>
      <c r="FY1003" s="450"/>
      <c r="FZ1003" s="450"/>
      <c r="GA1003" s="450"/>
      <c r="GB1003" s="450"/>
      <c r="GC1003" s="450"/>
      <c r="GD1003" s="450"/>
      <c r="GE1003" s="450"/>
      <c r="GF1003" s="450"/>
      <c r="GG1003" s="450"/>
      <c r="GH1003" s="450"/>
      <c r="GI1003" s="450"/>
      <c r="GJ1003" s="450"/>
      <c r="GK1003" s="450"/>
      <c r="GL1003" s="450"/>
      <c r="GM1003" s="450"/>
      <c r="GN1003" s="450"/>
      <c r="GO1003" s="450"/>
      <c r="GP1003" s="450"/>
      <c r="GQ1003" s="450"/>
      <c r="GR1003" s="450"/>
      <c r="GS1003" s="450"/>
      <c r="GT1003" s="450"/>
      <c r="GU1003" s="450"/>
      <c r="GV1003" s="450"/>
      <c r="GW1003" s="450"/>
      <c r="GX1003" s="450"/>
      <c r="GY1003" s="450"/>
      <c r="GZ1003" s="450"/>
      <c r="HA1003" s="450"/>
      <c r="HB1003" s="450"/>
      <c r="HC1003" s="450"/>
      <c r="HD1003" s="450"/>
      <c r="HE1003" s="450"/>
      <c r="HF1003" s="450"/>
      <c r="HG1003" s="450"/>
      <c r="HH1003" s="450"/>
      <c r="HI1003" s="450"/>
      <c r="HJ1003" s="450"/>
      <c r="HK1003" s="450"/>
      <c r="HL1003" s="450"/>
      <c r="HM1003" s="450"/>
      <c r="HN1003" s="450"/>
      <c r="HO1003" s="450"/>
      <c r="HP1003" s="450"/>
      <c r="HQ1003" s="450"/>
      <c r="HR1003" s="450"/>
      <c r="HS1003" s="450"/>
      <c r="HT1003" s="450"/>
      <c r="HU1003" s="450"/>
      <c r="HV1003" s="450"/>
      <c r="HW1003" s="450"/>
      <c r="HX1003" s="450"/>
      <c r="HY1003" s="450"/>
      <c r="HZ1003" s="450"/>
      <c r="IA1003" s="450"/>
      <c r="IB1003" s="450"/>
      <c r="IC1003" s="450"/>
      <c r="ID1003" s="450"/>
      <c r="IE1003" s="450"/>
      <c r="IF1003" s="450"/>
      <c r="IG1003" s="450"/>
      <c r="IH1003" s="450"/>
      <c r="II1003" s="450"/>
      <c r="IJ1003" s="450"/>
      <c r="IK1003" s="450"/>
      <c r="IL1003" s="450"/>
      <c r="IM1003" s="450"/>
      <c r="IN1003" s="450"/>
      <c r="IO1003" s="450"/>
      <c r="IP1003" s="450"/>
      <c r="IQ1003" s="450"/>
      <c r="IR1003" s="450"/>
      <c r="IS1003" s="450"/>
      <c r="IT1003" s="450"/>
      <c r="IU1003" s="450"/>
      <c r="IV1003" s="450"/>
    </row>
    <row r="1004" spans="1:256" s="143" customFormat="1" ht="30.75" thickBot="1">
      <c r="A1004" s="458" t="s">
        <v>36</v>
      </c>
      <c r="B1004" s="516" t="s">
        <v>552</v>
      </c>
      <c r="C1004" s="458" t="s">
        <v>75</v>
      </c>
      <c r="D1004" s="458" t="s">
        <v>109</v>
      </c>
      <c r="E1004" s="147"/>
      <c r="F1004" s="147"/>
      <c r="G1004" s="147"/>
      <c r="H1004" s="147"/>
      <c r="I1004" s="458">
        <f>'Annex Project Activites List'!L27</f>
        <v>0</v>
      </c>
      <c r="J1004" s="458"/>
      <c r="K1004" s="509"/>
      <c r="L1004" s="450"/>
      <c r="M1004" s="450"/>
      <c r="N1004" s="450"/>
      <c r="O1004" s="450"/>
      <c r="P1004" s="450"/>
      <c r="Q1004" s="450"/>
      <c r="R1004" s="450"/>
      <c r="S1004" s="450"/>
      <c r="T1004" s="450"/>
      <c r="U1004" s="450"/>
      <c r="V1004" s="450"/>
      <c r="W1004" s="450"/>
      <c r="X1004" s="450"/>
      <c r="Y1004" s="450"/>
      <c r="Z1004" s="450"/>
      <c r="AA1004" s="450"/>
      <c r="AB1004" s="450"/>
      <c r="AC1004" s="450"/>
      <c r="AD1004" s="450"/>
      <c r="AE1004" s="450"/>
      <c r="AF1004" s="450"/>
      <c r="AG1004" s="450"/>
      <c r="AH1004" s="450"/>
      <c r="AI1004" s="450"/>
      <c r="AJ1004" s="450"/>
      <c r="AK1004" s="450"/>
      <c r="AL1004" s="450"/>
      <c r="AM1004" s="450"/>
      <c r="AN1004" s="450"/>
      <c r="AO1004" s="450"/>
      <c r="AP1004" s="450"/>
      <c r="AQ1004" s="450"/>
      <c r="AR1004" s="450"/>
      <c r="AS1004" s="450"/>
      <c r="AT1004" s="450"/>
      <c r="AU1004" s="450"/>
      <c r="AV1004" s="450"/>
      <c r="AW1004" s="450"/>
      <c r="AX1004" s="450"/>
      <c r="AY1004" s="450"/>
      <c r="AZ1004" s="450"/>
      <c r="BA1004" s="450"/>
      <c r="BB1004" s="450"/>
      <c r="BC1004" s="450"/>
      <c r="BD1004" s="450"/>
      <c r="BE1004" s="450"/>
      <c r="BF1004" s="450"/>
      <c r="BG1004" s="450"/>
      <c r="BH1004" s="450"/>
      <c r="BI1004" s="450"/>
      <c r="BJ1004" s="450"/>
      <c r="BK1004" s="450"/>
      <c r="BL1004" s="450"/>
      <c r="BM1004" s="450"/>
      <c r="BN1004" s="450"/>
      <c r="BO1004" s="450"/>
      <c r="BP1004" s="450"/>
      <c r="BQ1004" s="450"/>
      <c r="BR1004" s="450"/>
      <c r="BS1004" s="450"/>
      <c r="BT1004" s="450"/>
      <c r="BU1004" s="450"/>
      <c r="BV1004" s="450"/>
      <c r="BW1004" s="450"/>
      <c r="BX1004" s="450"/>
      <c r="BY1004" s="450"/>
      <c r="BZ1004" s="450"/>
      <c r="CA1004" s="450"/>
      <c r="CB1004" s="450"/>
      <c r="CC1004" s="450"/>
      <c r="CD1004" s="450"/>
      <c r="CE1004" s="450"/>
      <c r="CF1004" s="450"/>
      <c r="CG1004" s="450"/>
      <c r="CH1004" s="450"/>
      <c r="CI1004" s="450"/>
      <c r="CJ1004" s="450"/>
      <c r="CK1004" s="450"/>
      <c r="CL1004" s="450"/>
      <c r="CM1004" s="450"/>
      <c r="CN1004" s="450"/>
      <c r="CO1004" s="450"/>
      <c r="CP1004" s="450"/>
      <c r="CQ1004" s="450"/>
      <c r="CR1004" s="450"/>
      <c r="CS1004" s="450"/>
      <c r="CT1004" s="450"/>
      <c r="CU1004" s="450"/>
      <c r="CV1004" s="450"/>
      <c r="CW1004" s="450"/>
      <c r="CX1004" s="450"/>
      <c r="CY1004" s="450"/>
      <c r="CZ1004" s="450"/>
      <c r="DA1004" s="450"/>
      <c r="DB1004" s="450"/>
      <c r="DC1004" s="450"/>
      <c r="DD1004" s="450"/>
      <c r="DE1004" s="450"/>
      <c r="DF1004" s="450"/>
      <c r="DG1004" s="450"/>
      <c r="DH1004" s="450"/>
      <c r="DI1004" s="450"/>
      <c r="DJ1004" s="450"/>
      <c r="DK1004" s="450"/>
      <c r="DL1004" s="450"/>
      <c r="DM1004" s="450"/>
      <c r="DN1004" s="450"/>
      <c r="DO1004" s="450"/>
      <c r="DP1004" s="450"/>
      <c r="DQ1004" s="450"/>
      <c r="DR1004" s="450"/>
      <c r="DS1004" s="450"/>
      <c r="DT1004" s="450"/>
      <c r="DU1004" s="450"/>
      <c r="DV1004" s="450"/>
      <c r="DW1004" s="450"/>
      <c r="DX1004" s="450"/>
      <c r="DY1004" s="450"/>
      <c r="DZ1004" s="450"/>
      <c r="EA1004" s="450"/>
      <c r="EB1004" s="450"/>
      <c r="EC1004" s="450"/>
      <c r="ED1004" s="450"/>
      <c r="EE1004" s="450"/>
      <c r="EF1004" s="450"/>
      <c r="EG1004" s="450"/>
      <c r="EH1004" s="450"/>
      <c r="EI1004" s="450"/>
      <c r="EJ1004" s="450"/>
      <c r="EK1004" s="450"/>
      <c r="EL1004" s="450"/>
      <c r="EM1004" s="450"/>
      <c r="EN1004" s="450"/>
      <c r="EO1004" s="450"/>
      <c r="EP1004" s="450"/>
      <c r="EQ1004" s="450"/>
      <c r="ER1004" s="450"/>
      <c r="ES1004" s="450"/>
      <c r="ET1004" s="450"/>
      <c r="EU1004" s="450"/>
      <c r="EV1004" s="450"/>
      <c r="EW1004" s="450"/>
      <c r="EX1004" s="450"/>
      <c r="EY1004" s="450"/>
      <c r="EZ1004" s="450"/>
      <c r="FA1004" s="450"/>
      <c r="FB1004" s="450"/>
      <c r="FC1004" s="450"/>
      <c r="FD1004" s="450"/>
      <c r="FE1004" s="450"/>
      <c r="FF1004" s="450"/>
      <c r="FG1004" s="450"/>
      <c r="FH1004" s="450"/>
      <c r="FI1004" s="450"/>
      <c r="FJ1004" s="450"/>
      <c r="FK1004" s="450"/>
      <c r="FL1004" s="450"/>
      <c r="FM1004" s="450"/>
      <c r="FN1004" s="450"/>
      <c r="FO1004" s="450"/>
      <c r="FP1004" s="450"/>
      <c r="FQ1004" s="450"/>
      <c r="FR1004" s="450"/>
      <c r="FS1004" s="450"/>
      <c r="FT1004" s="450"/>
      <c r="FU1004" s="450"/>
      <c r="FV1004" s="450"/>
      <c r="FW1004" s="450"/>
      <c r="FX1004" s="450"/>
      <c r="FY1004" s="450"/>
      <c r="FZ1004" s="450"/>
      <c r="GA1004" s="450"/>
      <c r="GB1004" s="450"/>
      <c r="GC1004" s="450"/>
      <c r="GD1004" s="450"/>
      <c r="GE1004" s="450"/>
      <c r="GF1004" s="450"/>
      <c r="GG1004" s="450"/>
      <c r="GH1004" s="450"/>
      <c r="GI1004" s="450"/>
      <c r="GJ1004" s="450"/>
      <c r="GK1004" s="450"/>
      <c r="GL1004" s="450"/>
      <c r="GM1004" s="450"/>
      <c r="GN1004" s="450"/>
      <c r="GO1004" s="450"/>
      <c r="GP1004" s="450"/>
      <c r="GQ1004" s="450"/>
      <c r="GR1004" s="450"/>
      <c r="GS1004" s="450"/>
      <c r="GT1004" s="450"/>
      <c r="GU1004" s="450"/>
      <c r="GV1004" s="450"/>
      <c r="GW1004" s="450"/>
      <c r="GX1004" s="450"/>
      <c r="GY1004" s="450"/>
      <c r="GZ1004" s="450"/>
      <c r="HA1004" s="450"/>
      <c r="HB1004" s="450"/>
      <c r="HC1004" s="450"/>
      <c r="HD1004" s="450"/>
      <c r="HE1004" s="450"/>
      <c r="HF1004" s="450"/>
      <c r="HG1004" s="450"/>
      <c r="HH1004" s="450"/>
      <c r="HI1004" s="450"/>
      <c r="HJ1004" s="450"/>
      <c r="HK1004" s="450"/>
      <c r="HL1004" s="450"/>
      <c r="HM1004" s="450"/>
      <c r="HN1004" s="450"/>
      <c r="HO1004" s="450"/>
      <c r="HP1004" s="450"/>
      <c r="HQ1004" s="450"/>
      <c r="HR1004" s="450"/>
      <c r="HS1004" s="450"/>
      <c r="HT1004" s="450"/>
      <c r="HU1004" s="450"/>
      <c r="HV1004" s="450"/>
      <c r="HW1004" s="450"/>
      <c r="HX1004" s="450"/>
      <c r="HY1004" s="450"/>
      <c r="HZ1004" s="450"/>
      <c r="IA1004" s="450"/>
      <c r="IB1004" s="450"/>
      <c r="IC1004" s="450"/>
      <c r="ID1004" s="450"/>
      <c r="IE1004" s="450"/>
      <c r="IF1004" s="450"/>
      <c r="IG1004" s="450"/>
      <c r="IH1004" s="450"/>
      <c r="II1004" s="450"/>
      <c r="IJ1004" s="450"/>
      <c r="IK1004" s="450"/>
      <c r="IL1004" s="450"/>
      <c r="IM1004" s="450"/>
      <c r="IN1004" s="450"/>
      <c r="IO1004" s="450"/>
      <c r="IP1004" s="450"/>
      <c r="IQ1004" s="450"/>
      <c r="IR1004" s="450"/>
      <c r="IS1004" s="450"/>
      <c r="IT1004" s="450"/>
      <c r="IU1004" s="450"/>
      <c r="IV1004" s="450"/>
    </row>
    <row r="1005" spans="1:10" s="141" customFormat="1" ht="14.25">
      <c r="A1005" s="510" t="s">
        <v>586</v>
      </c>
      <c r="B1005" s="511" t="s">
        <v>553</v>
      </c>
      <c r="C1005" s="512"/>
      <c r="D1005" s="513"/>
      <c r="E1005" s="514"/>
      <c r="F1005" s="514"/>
      <c r="G1005" s="514"/>
      <c r="H1005" s="515"/>
      <c r="I1005" s="514"/>
      <c r="J1005" s="514"/>
    </row>
    <row r="1006" spans="1:10" s="143" customFormat="1" ht="30">
      <c r="A1006" s="497" t="s">
        <v>35</v>
      </c>
      <c r="B1006" s="498" t="s">
        <v>554</v>
      </c>
      <c r="C1006" s="499" t="s">
        <v>75</v>
      </c>
      <c r="D1006" s="499" t="s">
        <v>69</v>
      </c>
      <c r="E1006" s="440"/>
      <c r="F1006" s="440"/>
      <c r="G1006" s="440"/>
      <c r="H1006" s="828"/>
      <c r="I1006" s="146">
        <v>0</v>
      </c>
      <c r="J1006" s="145"/>
    </row>
    <row r="1007" spans="1:10" s="143" customFormat="1" ht="30">
      <c r="A1007" s="497" t="s">
        <v>36</v>
      </c>
      <c r="B1007" s="498" t="s">
        <v>555</v>
      </c>
      <c r="C1007" s="499" t="s">
        <v>75</v>
      </c>
      <c r="D1007" s="499" t="s">
        <v>109</v>
      </c>
      <c r="E1007" s="440"/>
      <c r="F1007" s="440"/>
      <c r="G1007" s="440"/>
      <c r="H1007" s="828"/>
      <c r="I1007" s="146">
        <v>0</v>
      </c>
      <c r="J1007" s="145"/>
    </row>
    <row r="1008" spans="1:10" s="143" customFormat="1" ht="30">
      <c r="A1008" s="497" t="s">
        <v>37</v>
      </c>
      <c r="B1008" s="498" t="s">
        <v>1596</v>
      </c>
      <c r="C1008" s="499" t="s">
        <v>75</v>
      </c>
      <c r="D1008" s="499" t="s">
        <v>556</v>
      </c>
      <c r="E1008" s="440"/>
      <c r="F1008" s="440"/>
      <c r="G1008" s="440"/>
      <c r="H1008" s="828"/>
      <c r="I1008" s="146">
        <v>0</v>
      </c>
      <c r="J1008" s="592"/>
    </row>
    <row r="1009" spans="1:10" s="143" customFormat="1" ht="30">
      <c r="A1009" s="497" t="s">
        <v>38</v>
      </c>
      <c r="B1009" s="498" t="s">
        <v>1595</v>
      </c>
      <c r="C1009" s="499" t="s">
        <v>75</v>
      </c>
      <c r="D1009" s="499" t="s">
        <v>556</v>
      </c>
      <c r="E1009" s="440"/>
      <c r="F1009" s="440"/>
      <c r="G1009" s="440"/>
      <c r="H1009" s="828"/>
      <c r="I1009" s="146">
        <v>0</v>
      </c>
      <c r="J1009" s="145"/>
    </row>
    <row r="1010" spans="1:10" s="143" customFormat="1" ht="15">
      <c r="A1010" s="497" t="s">
        <v>39</v>
      </c>
      <c r="B1010" s="498" t="s">
        <v>557</v>
      </c>
      <c r="C1010" s="499" t="s">
        <v>558</v>
      </c>
      <c r="D1010" s="499"/>
      <c r="E1010" s="440"/>
      <c r="F1010" s="440"/>
      <c r="G1010" s="440"/>
      <c r="H1010" s="828"/>
      <c r="I1010" s="146">
        <v>0</v>
      </c>
      <c r="J1010" s="145"/>
    </row>
    <row r="1011" spans="1:10" s="143" customFormat="1" ht="45">
      <c r="A1011" s="497" t="s">
        <v>40</v>
      </c>
      <c r="B1011" s="498" t="s">
        <v>559</v>
      </c>
      <c r="C1011" s="499" t="s">
        <v>75</v>
      </c>
      <c r="D1011" s="499" t="s">
        <v>69</v>
      </c>
      <c r="E1011" s="440"/>
      <c r="F1011" s="440"/>
      <c r="G1011" s="440"/>
      <c r="H1011" s="828"/>
      <c r="I1011" s="146">
        <v>0</v>
      </c>
      <c r="J1011" s="145"/>
    </row>
    <row r="1012" spans="1:10" s="143" customFormat="1" ht="45">
      <c r="A1012" s="497" t="s">
        <v>41</v>
      </c>
      <c r="B1012" s="498" t="s">
        <v>560</v>
      </c>
      <c r="C1012" s="499" t="s">
        <v>75</v>
      </c>
      <c r="D1012" s="499" t="s">
        <v>109</v>
      </c>
      <c r="E1012" s="440"/>
      <c r="F1012" s="440"/>
      <c r="G1012" s="440"/>
      <c r="H1012" s="829"/>
      <c r="I1012" s="146">
        <v>0</v>
      </c>
      <c r="J1012" s="145"/>
    </row>
    <row r="1013" spans="1:10" s="143" customFormat="1" ht="30">
      <c r="A1013" s="497" t="s">
        <v>42</v>
      </c>
      <c r="B1013" s="498" t="s">
        <v>1561</v>
      </c>
      <c r="C1013" s="499" t="s">
        <v>75</v>
      </c>
      <c r="D1013" s="499" t="s">
        <v>765</v>
      </c>
      <c r="E1013" s="440"/>
      <c r="F1013" s="440"/>
      <c r="G1013" s="440"/>
      <c r="H1013" s="829"/>
      <c r="I1013" s="146">
        <v>0</v>
      </c>
      <c r="J1013" s="145"/>
    </row>
    <row r="1014" spans="1:10" s="143" customFormat="1" ht="30">
      <c r="A1014" s="59" t="s">
        <v>70</v>
      </c>
      <c r="B1014" s="498" t="s">
        <v>1560</v>
      </c>
      <c r="C1014" s="499" t="s">
        <v>75</v>
      </c>
      <c r="D1014" s="499" t="s">
        <v>69</v>
      </c>
      <c r="E1014" s="440"/>
      <c r="F1014" s="440"/>
      <c r="G1014" s="440"/>
      <c r="H1014" s="829"/>
      <c r="I1014" s="146">
        <v>0</v>
      </c>
      <c r="J1014" s="145"/>
    </row>
    <row r="1015" spans="1:10" s="143" customFormat="1" ht="15">
      <c r="A1015" s="59" t="s">
        <v>71</v>
      </c>
      <c r="B1015" s="498" t="s">
        <v>557</v>
      </c>
      <c r="C1015" s="499" t="s">
        <v>558</v>
      </c>
      <c r="D1015" s="499"/>
      <c r="E1015" s="440"/>
      <c r="F1015" s="440"/>
      <c r="G1015" s="440"/>
      <c r="H1015" s="830"/>
      <c r="I1015" s="146">
        <v>0</v>
      </c>
      <c r="J1015" s="145"/>
    </row>
    <row r="1016" spans="1:10" s="141" customFormat="1" ht="14.25">
      <c r="A1016" s="135" t="s">
        <v>587</v>
      </c>
      <c r="B1016" s="136" t="s">
        <v>561</v>
      </c>
      <c r="C1016" s="137"/>
      <c r="D1016" s="138"/>
      <c r="E1016" s="139"/>
      <c r="F1016" s="139"/>
      <c r="G1016" s="139"/>
      <c r="H1016" s="140"/>
      <c r="I1016" s="139"/>
      <c r="J1016" s="139"/>
    </row>
    <row r="1017" spans="1:10" s="143" customFormat="1" ht="15">
      <c r="A1017" s="497" t="s">
        <v>35</v>
      </c>
      <c r="B1017" s="498" t="s">
        <v>562</v>
      </c>
      <c r="C1017" s="499" t="s">
        <v>75</v>
      </c>
      <c r="D1017" s="499" t="s">
        <v>69</v>
      </c>
      <c r="E1017" s="440"/>
      <c r="F1017" s="440"/>
      <c r="G1017" s="440"/>
      <c r="H1017" s="830"/>
      <c r="I1017" s="146">
        <v>0</v>
      </c>
      <c r="J1017" s="145"/>
    </row>
    <row r="1018" spans="1:10" s="143" customFormat="1" ht="15">
      <c r="A1018" s="497" t="s">
        <v>36</v>
      </c>
      <c r="B1018" s="498" t="s">
        <v>563</v>
      </c>
      <c r="C1018" s="499" t="s">
        <v>75</v>
      </c>
      <c r="D1018" s="499" t="s">
        <v>109</v>
      </c>
      <c r="E1018" s="440"/>
      <c r="F1018" s="440"/>
      <c r="G1018" s="440"/>
      <c r="H1018" s="830"/>
      <c r="I1018" s="146">
        <v>0</v>
      </c>
      <c r="J1018" s="145"/>
    </row>
    <row r="1019" spans="1:10" s="143" customFormat="1" ht="15">
      <c r="A1019" s="497"/>
      <c r="B1019" s="498"/>
      <c r="C1019" s="499"/>
      <c r="D1019" s="499"/>
      <c r="E1019" s="146"/>
      <c r="F1019" s="146"/>
      <c r="G1019" s="146"/>
      <c r="H1019" s="146"/>
      <c r="I1019" s="146"/>
      <c r="J1019" s="145"/>
    </row>
    <row r="1020" spans="1:10" s="143" customFormat="1" ht="15">
      <c r="A1020" s="1127" t="s">
        <v>564</v>
      </c>
      <c r="B1020" s="1128"/>
      <c r="C1020" s="1128"/>
      <c r="D1020" s="1128"/>
      <c r="E1020" s="1128"/>
      <c r="F1020" s="1128"/>
      <c r="G1020" s="1128"/>
      <c r="H1020" s="1128"/>
      <c r="I1020" s="1128"/>
      <c r="J1020" s="1129"/>
    </row>
    <row r="1021" spans="1:10" s="143" customFormat="1" ht="15">
      <c r="A1021" s="144"/>
      <c r="B1021" s="149"/>
      <c r="C1021" s="144"/>
      <c r="D1021" s="144"/>
      <c r="E1021" s="149"/>
      <c r="F1021" s="149"/>
      <c r="G1021" s="149"/>
      <c r="H1021" s="146"/>
      <c r="I1021" s="149"/>
      <c r="J1021" s="149"/>
    </row>
    <row r="1022" spans="1:10" s="143" customFormat="1" ht="14.25">
      <c r="A1022" s="495" t="s">
        <v>571</v>
      </c>
      <c r="B1022" s="496" t="s">
        <v>566</v>
      </c>
      <c r="C1022" s="495"/>
      <c r="D1022" s="495"/>
      <c r="E1022" s="142"/>
      <c r="F1022" s="142"/>
      <c r="G1022" s="142"/>
      <c r="H1022" s="271"/>
      <c r="I1022" s="540"/>
      <c r="J1022" s="142"/>
    </row>
    <row r="1023" spans="1:10" s="143" customFormat="1" ht="15">
      <c r="A1023" s="497" t="s">
        <v>35</v>
      </c>
      <c r="B1023" s="233" t="s">
        <v>724</v>
      </c>
      <c r="C1023" s="499"/>
      <c r="D1023" s="499" t="s">
        <v>312</v>
      </c>
      <c r="E1023" s="503" t="s">
        <v>1222</v>
      </c>
      <c r="F1023" s="503" t="s">
        <v>1222</v>
      </c>
      <c r="G1023" s="503" t="s">
        <v>1222</v>
      </c>
      <c r="H1023" s="827" t="str">
        <f aca="true" t="shared" si="39" ref="H1023:H1028">IF(AND(E1023="Yes",F1023="Yes",G1023="Yes"),"Yes","No")</f>
        <v>No</v>
      </c>
      <c r="I1023" s="125" t="s">
        <v>1222</v>
      </c>
      <c r="J1023" s="149"/>
    </row>
    <row r="1024" spans="1:10" s="143" customFormat="1" ht="15">
      <c r="A1024" s="497" t="s">
        <v>36</v>
      </c>
      <c r="B1024" s="233" t="s">
        <v>781</v>
      </c>
      <c r="C1024" s="499"/>
      <c r="D1024" s="499" t="s">
        <v>312</v>
      </c>
      <c r="E1024" s="503" t="s">
        <v>1222</v>
      </c>
      <c r="F1024" s="503" t="s">
        <v>1222</v>
      </c>
      <c r="G1024" s="503" t="s">
        <v>1222</v>
      </c>
      <c r="H1024" s="827" t="str">
        <f t="shared" si="39"/>
        <v>No</v>
      </c>
      <c r="I1024" s="125" t="s">
        <v>1222</v>
      </c>
      <c r="J1024" s="149"/>
    </row>
    <row r="1025" spans="1:10" s="143" customFormat="1" ht="30">
      <c r="A1025" s="497" t="s">
        <v>37</v>
      </c>
      <c r="B1025" s="233" t="s">
        <v>568</v>
      </c>
      <c r="C1025" s="499"/>
      <c r="D1025" s="499" t="s">
        <v>312</v>
      </c>
      <c r="E1025" s="503" t="s">
        <v>1222</v>
      </c>
      <c r="F1025" s="503" t="s">
        <v>1222</v>
      </c>
      <c r="G1025" s="503" t="s">
        <v>1222</v>
      </c>
      <c r="H1025" s="827" t="str">
        <f t="shared" si="39"/>
        <v>No</v>
      </c>
      <c r="I1025" s="125" t="s">
        <v>567</v>
      </c>
      <c r="J1025" s="149"/>
    </row>
    <row r="1026" spans="1:10" s="143" customFormat="1" ht="15">
      <c r="A1026" s="497" t="s">
        <v>38</v>
      </c>
      <c r="B1026" s="233" t="s">
        <v>569</v>
      </c>
      <c r="C1026" s="499"/>
      <c r="D1026" s="499" t="s">
        <v>312</v>
      </c>
      <c r="E1026" s="503" t="s">
        <v>1222</v>
      </c>
      <c r="F1026" s="503" t="s">
        <v>1222</v>
      </c>
      <c r="G1026" s="503" t="s">
        <v>1222</v>
      </c>
      <c r="H1026" s="827" t="str">
        <f t="shared" si="39"/>
        <v>No</v>
      </c>
      <c r="I1026" s="125" t="s">
        <v>1222</v>
      </c>
      <c r="J1026" s="149"/>
    </row>
    <row r="1027" spans="1:10" s="143" customFormat="1" ht="30">
      <c r="A1027" s="497" t="s">
        <v>39</v>
      </c>
      <c r="B1027" s="233" t="s">
        <v>957</v>
      </c>
      <c r="C1027" s="499"/>
      <c r="D1027" s="499" t="s">
        <v>312</v>
      </c>
      <c r="E1027" s="503" t="s">
        <v>1222</v>
      </c>
      <c r="F1027" s="503" t="s">
        <v>1222</v>
      </c>
      <c r="G1027" s="503" t="s">
        <v>1222</v>
      </c>
      <c r="H1027" s="827" t="str">
        <f t="shared" si="39"/>
        <v>No</v>
      </c>
      <c r="I1027" s="125" t="s">
        <v>1222</v>
      </c>
      <c r="J1027" s="149"/>
    </row>
    <row r="1028" spans="1:10" s="143" customFormat="1" ht="15">
      <c r="A1028" s="497" t="s">
        <v>40</v>
      </c>
      <c r="B1028" s="195" t="s">
        <v>570</v>
      </c>
      <c r="C1028" s="499"/>
      <c r="D1028" s="499" t="s">
        <v>312</v>
      </c>
      <c r="E1028" s="503" t="s">
        <v>1222</v>
      </c>
      <c r="F1028" s="503" t="s">
        <v>1222</v>
      </c>
      <c r="G1028" s="503" t="s">
        <v>1222</v>
      </c>
      <c r="H1028" s="827" t="str">
        <f t="shared" si="39"/>
        <v>No</v>
      </c>
      <c r="I1028" s="125" t="s">
        <v>1222</v>
      </c>
      <c r="J1028" s="145"/>
    </row>
    <row r="1029" spans="1:10" s="141" customFormat="1" ht="14.25">
      <c r="A1029" s="437" t="s">
        <v>574</v>
      </c>
      <c r="B1029" s="136" t="s">
        <v>838</v>
      </c>
      <c r="C1029" s="137" t="s">
        <v>75</v>
      </c>
      <c r="D1029" s="138" t="s">
        <v>573</v>
      </c>
      <c r="E1029" s="139"/>
      <c r="F1029" s="139"/>
      <c r="G1029" s="139"/>
      <c r="H1029" s="140"/>
      <c r="I1029" s="139"/>
      <c r="J1029" s="139"/>
    </row>
    <row r="1030" spans="1:10" s="141" customFormat="1" ht="15">
      <c r="A1030" s="427" t="s">
        <v>35</v>
      </c>
      <c r="B1030" s="195" t="s">
        <v>572</v>
      </c>
      <c r="C1030" s="196" t="s">
        <v>75</v>
      </c>
      <c r="D1030" s="196" t="s">
        <v>573</v>
      </c>
      <c r="E1030" s="146">
        <v>0</v>
      </c>
      <c r="F1030" s="146">
        <v>0</v>
      </c>
      <c r="G1030" s="146">
        <v>0</v>
      </c>
      <c r="H1030" s="441">
        <f>_xlfn.IFERROR(_xlfn.AVERAGEIF(E1030:G1030,"&gt;0",E1030:G1030),0)</f>
        <v>0</v>
      </c>
      <c r="I1030" s="1016"/>
      <c r="J1030" s="428"/>
    </row>
    <row r="1031" spans="1:10" s="141" customFormat="1" ht="15">
      <c r="A1031" s="429" t="s">
        <v>36</v>
      </c>
      <c r="B1031" s="430" t="s">
        <v>839</v>
      </c>
      <c r="C1031" s="431"/>
      <c r="D1031" s="432"/>
      <c r="E1031" s="433"/>
      <c r="F1031" s="433"/>
      <c r="G1031" s="433"/>
      <c r="H1031" s="434"/>
      <c r="I1031" s="434"/>
      <c r="J1031" s="435"/>
    </row>
    <row r="1032" spans="1:10" s="141" customFormat="1" ht="15">
      <c r="A1032" s="429" t="s">
        <v>85</v>
      </c>
      <c r="B1032" s="430" t="s">
        <v>902</v>
      </c>
      <c r="C1032" s="431"/>
      <c r="D1032" s="432"/>
      <c r="E1032" s="433"/>
      <c r="F1032" s="433"/>
      <c r="G1032" s="433"/>
      <c r="H1032" s="434"/>
      <c r="I1032" s="434"/>
      <c r="J1032" s="435"/>
    </row>
    <row r="1033" spans="1:10" s="141" customFormat="1" ht="15">
      <c r="A1033" s="427" t="s">
        <v>903</v>
      </c>
      <c r="B1033" s="436" t="s">
        <v>375</v>
      </c>
      <c r="C1033" s="196" t="s">
        <v>75</v>
      </c>
      <c r="D1033" s="194" t="s">
        <v>109</v>
      </c>
      <c r="E1033" s="146">
        <v>0</v>
      </c>
      <c r="F1033" s="146">
        <v>0</v>
      </c>
      <c r="G1033" s="146">
        <v>0</v>
      </c>
      <c r="H1033" s="441">
        <f>_xlfn.IFERROR(_xlfn.AVERAGEIF(E1033:G1033,"&gt;0",E1033:G1033),0)</f>
        <v>0</v>
      </c>
      <c r="I1033" s="146">
        <v>0</v>
      </c>
      <c r="J1033" s="428"/>
    </row>
    <row r="1034" spans="1:10" s="141" customFormat="1" ht="15">
      <c r="A1034" s="427" t="s">
        <v>904</v>
      </c>
      <c r="B1034" s="436" t="s">
        <v>905</v>
      </c>
      <c r="C1034" s="196" t="s">
        <v>75</v>
      </c>
      <c r="D1034" s="194" t="s">
        <v>109</v>
      </c>
      <c r="E1034" s="146">
        <v>0</v>
      </c>
      <c r="F1034" s="146">
        <v>0</v>
      </c>
      <c r="G1034" s="146">
        <v>0</v>
      </c>
      <c r="H1034" s="441">
        <f>_xlfn.IFERROR(_xlfn.AVERAGEIF(E1034:G1034,"&gt;0",E1034:G1034),0)</f>
        <v>0</v>
      </c>
      <c r="I1034" s="146">
        <v>0</v>
      </c>
      <c r="J1034" s="428"/>
    </row>
    <row r="1035" spans="1:10" s="141" customFormat="1" ht="15">
      <c r="A1035" s="427" t="s">
        <v>906</v>
      </c>
      <c r="B1035" s="436" t="s">
        <v>907</v>
      </c>
      <c r="C1035" s="196" t="s">
        <v>75</v>
      </c>
      <c r="D1035" s="194" t="s">
        <v>109</v>
      </c>
      <c r="E1035" s="146">
        <v>0</v>
      </c>
      <c r="F1035" s="146">
        <v>0</v>
      </c>
      <c r="G1035" s="146">
        <v>0</v>
      </c>
      <c r="H1035" s="441">
        <f>_xlfn.IFERROR(_xlfn.AVERAGEIF(E1035:G1035,"&gt;0",E1035:G1035),0)</f>
        <v>0</v>
      </c>
      <c r="I1035" s="146">
        <v>0</v>
      </c>
      <c r="J1035" s="428"/>
    </row>
    <row r="1036" spans="1:10" s="141" customFormat="1" ht="15">
      <c r="A1036" s="427" t="s">
        <v>908</v>
      </c>
      <c r="B1036" s="436" t="s">
        <v>909</v>
      </c>
      <c r="C1036" s="196" t="s">
        <v>75</v>
      </c>
      <c r="D1036" s="194" t="s">
        <v>109</v>
      </c>
      <c r="E1036" s="146">
        <v>0</v>
      </c>
      <c r="F1036" s="146">
        <v>0</v>
      </c>
      <c r="G1036" s="146">
        <v>0</v>
      </c>
      <c r="H1036" s="441">
        <f>_xlfn.IFERROR(_xlfn.AVERAGEIF(E1036:G1036,"&gt;0",E1036:G1036),0)</f>
        <v>0</v>
      </c>
      <c r="I1036" s="146">
        <v>0</v>
      </c>
      <c r="J1036" s="428"/>
    </row>
    <row r="1037" spans="1:10" s="141" customFormat="1" ht="15">
      <c r="A1037" s="429" t="s">
        <v>86</v>
      </c>
      <c r="B1037" s="430" t="s">
        <v>910</v>
      </c>
      <c r="C1037" s="196" t="s">
        <v>75</v>
      </c>
      <c r="D1037" s="194" t="s">
        <v>109</v>
      </c>
      <c r="E1037" s="146">
        <v>0</v>
      </c>
      <c r="F1037" s="146">
        <v>0</v>
      </c>
      <c r="G1037" s="146">
        <v>0</v>
      </c>
      <c r="H1037" s="441">
        <f>_xlfn.IFERROR(_xlfn.AVERAGEIF(E1037:G1037,"&gt;0",E1037:G1037),0)</f>
        <v>0</v>
      </c>
      <c r="I1037" s="146">
        <v>0</v>
      </c>
      <c r="J1037" s="428"/>
    </row>
    <row r="1038" spans="1:10" s="141" customFormat="1" ht="15">
      <c r="A1038" s="429" t="s">
        <v>911</v>
      </c>
      <c r="B1038" s="430" t="s">
        <v>12</v>
      </c>
      <c r="C1038" s="196" t="s">
        <v>75</v>
      </c>
      <c r="D1038" s="194" t="s">
        <v>109</v>
      </c>
      <c r="E1038" s="146">
        <v>0</v>
      </c>
      <c r="F1038" s="146">
        <v>0</v>
      </c>
      <c r="G1038" s="146">
        <v>0</v>
      </c>
      <c r="H1038" s="441">
        <f>_xlfn.IFERROR(_xlfn.AVERAGEIF(E1038:G1038,"&gt;0",E1038:G1038),0)</f>
        <v>0</v>
      </c>
      <c r="I1038" s="146">
        <v>0</v>
      </c>
      <c r="J1038" s="428"/>
    </row>
    <row r="1039" spans="1:10" s="141" customFormat="1" ht="15">
      <c r="A1039" s="427" t="s">
        <v>37</v>
      </c>
      <c r="B1039" s="436" t="s">
        <v>912</v>
      </c>
      <c r="C1039" s="196" t="s">
        <v>75</v>
      </c>
      <c r="D1039" s="194" t="s">
        <v>913</v>
      </c>
      <c r="E1039" s="146">
        <v>0</v>
      </c>
      <c r="F1039" s="146">
        <v>0</v>
      </c>
      <c r="G1039" s="146">
        <v>0</v>
      </c>
      <c r="H1039" s="441">
        <f>_xlfn.IFERROR(_xlfn.AVERAGEIF(E1039:G1039,"&gt;0",E1039:G1039),0)</f>
        <v>0</v>
      </c>
      <c r="I1039" s="146">
        <v>0</v>
      </c>
      <c r="J1039" s="428"/>
    </row>
    <row r="1040" spans="1:10" s="141" customFormat="1" ht="14.25">
      <c r="A1040" s="261"/>
      <c r="B1040" s="262"/>
      <c r="C1040" s="263"/>
      <c r="D1040" s="264"/>
      <c r="E1040" s="265"/>
      <c r="F1040" s="265"/>
      <c r="G1040" s="265"/>
      <c r="H1040" s="266"/>
      <c r="I1040" s="267"/>
      <c r="J1040" s="268"/>
    </row>
    <row r="1041" spans="1:10" s="141" customFormat="1" ht="14.25">
      <c r="A1041" s="135" t="s">
        <v>588</v>
      </c>
      <c r="B1041" s="136" t="s">
        <v>575</v>
      </c>
      <c r="C1041" s="137" t="s">
        <v>312</v>
      </c>
      <c r="D1041" s="138"/>
      <c r="E1041" s="150"/>
      <c r="F1041" s="150"/>
      <c r="G1041" s="151"/>
      <c r="H1041" s="1120" t="s">
        <v>567</v>
      </c>
      <c r="I1041" s="1121"/>
      <c r="J1041" s="139"/>
    </row>
    <row r="1042" spans="1:10" s="143" customFormat="1" ht="15.75" thickBot="1">
      <c r="A1042" s="152"/>
      <c r="B1042" s="153"/>
      <c r="C1042" s="154"/>
      <c r="D1042" s="154"/>
      <c r="E1042" s="154"/>
      <c r="F1042" s="154"/>
      <c r="G1042" s="154"/>
      <c r="H1042" s="155"/>
      <c r="I1042" s="154"/>
      <c r="J1042" s="156"/>
    </row>
    <row r="1043" spans="1:10" s="143" customFormat="1" ht="15.75" thickBot="1">
      <c r="A1043" s="157"/>
      <c r="B1043" s="158" t="s">
        <v>576</v>
      </c>
      <c r="C1043" s="159"/>
      <c r="D1043" s="159"/>
      <c r="E1043" s="159"/>
      <c r="F1043" s="159"/>
      <c r="G1043" s="159"/>
      <c r="H1043" s="160"/>
      <c r="I1043" s="159"/>
      <c r="J1043" s="156"/>
    </row>
    <row r="1044" spans="1:10" s="143" customFormat="1" ht="15.75" thickBot="1">
      <c r="A1044" s="161">
        <v>0</v>
      </c>
      <c r="B1044" s="162" t="s">
        <v>577</v>
      </c>
      <c r="C1044" s="163"/>
      <c r="D1044" s="164"/>
      <c r="E1044" s="165"/>
      <c r="F1044" s="165"/>
      <c r="G1044" s="165"/>
      <c r="H1044" s="272"/>
      <c r="I1044" s="165"/>
      <c r="J1044" s="166"/>
    </row>
    <row r="1045" spans="1:10" s="143" customFormat="1" ht="15">
      <c r="A1045" s="174"/>
      <c r="B1045" s="167" t="s">
        <v>578</v>
      </c>
      <c r="C1045" s="163"/>
      <c r="D1045" s="164"/>
      <c r="E1045" s="165"/>
      <c r="F1045" s="165"/>
      <c r="G1045" s="165"/>
      <c r="H1045" s="272"/>
      <c r="I1045" s="165"/>
      <c r="J1045" s="166"/>
    </row>
    <row r="1046" spans="1:10" s="143" customFormat="1" ht="15.75" thickBot="1">
      <c r="A1046" s="478" t="s">
        <v>567</v>
      </c>
      <c r="B1046" s="168" t="s">
        <v>579</v>
      </c>
      <c r="C1046" s="169"/>
      <c r="D1046" s="170"/>
      <c r="E1046" s="171"/>
      <c r="F1046" s="171"/>
      <c r="G1046" s="171"/>
      <c r="H1046" s="273"/>
      <c r="I1046" s="171"/>
      <c r="J1046" s="172"/>
    </row>
    <row r="1047" spans="1:10" s="143" customFormat="1" ht="15.75" thickBot="1">
      <c r="A1047" s="173"/>
      <c r="B1047" s="168" t="s">
        <v>580</v>
      </c>
      <c r="C1047" s="169"/>
      <c r="D1047" s="170"/>
      <c r="E1047" s="171"/>
      <c r="F1047" s="171"/>
      <c r="G1047" s="171"/>
      <c r="H1047" s="273"/>
      <c r="I1047" s="171"/>
      <c r="J1047" s="172"/>
    </row>
    <row r="1048" spans="1:10" s="143" customFormat="1" ht="15.75" thickBot="1">
      <c r="A1048" s="479"/>
      <c r="B1048" s="168" t="s">
        <v>581</v>
      </c>
      <c r="C1048" s="175"/>
      <c r="D1048" s="175"/>
      <c r="E1048" s="175"/>
      <c r="F1048" s="175"/>
      <c r="G1048" s="175"/>
      <c r="H1048" s="176"/>
      <c r="I1048" s="175"/>
      <c r="J1048" s="177"/>
    </row>
    <row r="1049" spans="1:10" s="143" customFormat="1" ht="15">
      <c r="A1049" s="178"/>
      <c r="B1049" s="179"/>
      <c r="C1049" s="175"/>
      <c r="D1049" s="175"/>
      <c r="E1049" s="175"/>
      <c r="F1049" s="175"/>
      <c r="G1049" s="175"/>
      <c r="H1049" s="176"/>
      <c r="I1049" s="175"/>
      <c r="J1049" s="175"/>
    </row>
    <row r="1050" spans="1:10" s="806" customFormat="1" ht="14.25" customHeight="1">
      <c r="A1050" s="1122" t="s">
        <v>1194</v>
      </c>
      <c r="B1050" s="1123"/>
      <c r="C1050" s="1123"/>
      <c r="D1050" s="1123"/>
      <c r="E1050" s="1123"/>
      <c r="F1050" s="1123"/>
      <c r="G1050" s="1123"/>
      <c r="H1050" s="1123"/>
      <c r="I1050" s="1123"/>
      <c r="J1050" s="1124"/>
    </row>
    <row r="1051" spans="1:10" s="806" customFormat="1" ht="14.25" customHeight="1">
      <c r="A1051" s="1122"/>
      <c r="B1051" s="1123"/>
      <c r="C1051" s="1123"/>
      <c r="D1051" s="1123"/>
      <c r="E1051" s="1123"/>
      <c r="F1051" s="1123"/>
      <c r="G1051" s="1123"/>
      <c r="H1051" s="1123"/>
      <c r="I1051" s="1123"/>
      <c r="J1051" s="1124"/>
    </row>
    <row r="1052" spans="1:10" s="806" customFormat="1" ht="15">
      <c r="A1052" s="807"/>
      <c r="B1052" s="179"/>
      <c r="C1052" s="175"/>
      <c r="D1052" s="808"/>
      <c r="E1052" s="809"/>
      <c r="F1052" s="809"/>
      <c r="G1052" s="809"/>
      <c r="H1052" s="809"/>
      <c r="I1052" s="810"/>
      <c r="J1052" s="811"/>
    </row>
    <row r="1053" spans="1:10" s="806" customFormat="1" ht="15">
      <c r="A1053" s="807"/>
      <c r="B1053" s="179"/>
      <c r="C1053" s="175"/>
      <c r="D1053" s="808"/>
      <c r="E1053" s="809"/>
      <c r="F1053" s="809"/>
      <c r="G1053" s="809"/>
      <c r="H1053" s="809"/>
      <c r="I1053" s="810"/>
      <c r="J1053" s="811"/>
    </row>
    <row r="1054" spans="1:10" s="806" customFormat="1" ht="15">
      <c r="A1054" s="807"/>
      <c r="B1054" s="179"/>
      <c r="C1054" s="175"/>
      <c r="D1054" s="808"/>
      <c r="E1054" s="809"/>
      <c r="F1054" s="809"/>
      <c r="G1054" s="809"/>
      <c r="H1054" s="809"/>
      <c r="I1054" s="810"/>
      <c r="J1054" s="811"/>
    </row>
    <row r="1055" spans="1:10" s="806" customFormat="1" ht="15">
      <c r="A1055" s="812" t="s">
        <v>1195</v>
      </c>
      <c r="B1055" s="813"/>
      <c r="C1055" s="813"/>
      <c r="D1055" s="813"/>
      <c r="E1055" s="809"/>
      <c r="F1055" s="809"/>
      <c r="G1055" s="809"/>
      <c r="H1055" s="809"/>
      <c r="I1055" s="809" t="s">
        <v>1196</v>
      </c>
      <c r="J1055" s="814"/>
    </row>
    <row r="1056" spans="1:10" s="806" customFormat="1" ht="15">
      <c r="A1056" s="815" t="s">
        <v>1197</v>
      </c>
      <c r="B1056" s="816"/>
      <c r="C1056" s="817"/>
      <c r="D1056" s="818"/>
      <c r="E1056" s="819"/>
      <c r="F1056" s="819"/>
      <c r="G1056" s="819"/>
      <c r="H1056" s="819"/>
      <c r="I1056" s="820"/>
      <c r="J1056" s="821"/>
    </row>
    <row r="1057" spans="1:10" s="806" customFormat="1" ht="15">
      <c r="A1057" s="822"/>
      <c r="B1057" s="816"/>
      <c r="C1057" s="817"/>
      <c r="D1057" s="818"/>
      <c r="E1057" s="819"/>
      <c r="F1057" s="819"/>
      <c r="G1057" s="819"/>
      <c r="H1057" s="819"/>
      <c r="I1057" s="1130" t="s">
        <v>101</v>
      </c>
      <c r="J1057" s="1131"/>
    </row>
    <row r="1058" spans="1:10" s="806" customFormat="1" ht="15">
      <c r="A1058" s="1118" t="s">
        <v>102</v>
      </c>
      <c r="B1058" s="1119"/>
      <c r="C1058" s="817"/>
      <c r="D1058" s="818"/>
      <c r="E1058" s="819"/>
      <c r="F1058" s="819"/>
      <c r="G1058" s="819"/>
      <c r="H1058" s="819"/>
      <c r="I1058" s="820"/>
      <c r="J1058" s="821"/>
    </row>
    <row r="1059" spans="1:10" s="806" customFormat="1" ht="15">
      <c r="A1059" s="822"/>
      <c r="B1059" s="816"/>
      <c r="C1059" s="817"/>
      <c r="D1059" s="818"/>
      <c r="E1059" s="819"/>
      <c r="F1059" s="819"/>
      <c r="G1059" s="819"/>
      <c r="H1059" s="819"/>
      <c r="I1059" s="820"/>
      <c r="J1059" s="821"/>
    </row>
    <row r="1060" spans="1:10" s="806" customFormat="1" ht="15">
      <c r="A1060" s="1118" t="s">
        <v>103</v>
      </c>
      <c r="B1060" s="1119"/>
      <c r="C1060" s="817"/>
      <c r="D1060" s="818"/>
      <c r="E1060" s="819"/>
      <c r="F1060" s="819"/>
      <c r="G1060" s="819"/>
      <c r="H1060" s="819"/>
      <c r="I1060" s="820"/>
      <c r="J1060" s="821"/>
    </row>
    <row r="1061" spans="1:12" ht="14.25">
      <c r="A1061" s="1125"/>
      <c r="B1061" s="1126"/>
      <c r="C1061" s="823"/>
      <c r="D1061" s="823"/>
      <c r="E1061" s="823"/>
      <c r="F1061" s="823"/>
      <c r="G1061" s="823"/>
      <c r="H1061" s="824"/>
      <c r="I1061" s="825"/>
      <c r="J1061" s="826"/>
      <c r="K1061" s="823"/>
      <c r="L1061" s="805"/>
    </row>
  </sheetData>
  <sheetProtection password="D2BB" sheet="1"/>
  <mergeCells count="19">
    <mergeCell ref="A1060:B1060"/>
    <mergeCell ref="H1041:I1041"/>
    <mergeCell ref="A1050:J1051"/>
    <mergeCell ref="A1061:B1061"/>
    <mergeCell ref="C721:D721"/>
    <mergeCell ref="C830:D830"/>
    <mergeCell ref="A1020:J1020"/>
    <mergeCell ref="I1057:J1057"/>
    <mergeCell ref="A1058:B1058"/>
    <mergeCell ref="B283:D283"/>
    <mergeCell ref="A2:J2"/>
    <mergeCell ref="A1:J1"/>
    <mergeCell ref="A3:B3"/>
    <mergeCell ref="C706:D706"/>
    <mergeCell ref="B497:J497"/>
    <mergeCell ref="B507:J507"/>
    <mergeCell ref="B515:J515"/>
    <mergeCell ref="B524:J524"/>
    <mergeCell ref="C3:J3"/>
  </mergeCells>
  <conditionalFormatting sqref="H960:I960 E999:H1001 H1006:H1011 A1048 H811 H479:I481 H579:I579 H619:I619 H603:I603 H586:I586 H551:I552 H527:H546 H554:H573 E658:I661 H657 H690 A476:IV478 E691:H694 H491:H496 H589:H597 H621:H625 H630:H634 A626:IV627 H510:H514 H488:I489 A598:IV602 A758:G759 B775:G776 A792:G793 A580:IV580 A1045 H518:H523 H605:H613 A635:IV637 H662:H666 H674:H682 H707:H715 H722:H730 B733:IV733 A732:A734 A771:A776 H796:H804 H813:H822 H831:H839 H501:H506 J879:J883 J894:J898 H909:I914 J909:J913 J925:J929 A716:IV720 B757:G757 A774:G774 B791:G791 A754:A759 A788:A793 A879:G883 A894:G898 A909:G913 A925:G929 A1003:IV1004 A995:J996 H975:H980 H983:H986 H989:H992 H581:H582 E219:G219 E222:G223 H228:H279 H282:H284 H225:H226 E225:G225 E224:H224 H202:H204 H192:H193 I6 H180:I180 E76:H76 E63:H63 E50:H50 E37:H37 E29:H29 E18:I21 H88 H191:I191 A46:H48 A59:H61 A72:H74 A85:H87 A583:IV585 E89:H89 A128:J128 H179:H182 I179:I180 K638:IV654 A655:IV655 H156:H157 E178:I178 E166:I166 A175:D177 H290:H292 H286:H288 H426 H456 H498:I499 H508:I508 H516:I516 H525:I525 A614:IV618 A667:IV671 A731:IV732 A754:H754 B771:H771 A788:H788 A823:H828 A840:H853 A18:J20 A215:H217 A683:IV687 A700:IV704 I458:I460 I475 A98:H101 J117:J127 I125:I127 A117:A127 E142:I142 H639:H643 H648:H652 A644:J645 A653:J654 E102:H102 A163:J165 E155:I155 A114:J114 E158:I162 J130:J141 I138:I141 A130:A141 E129:I129 B138:G141 B125:G127 E115:I116 H294 H300:H302 H296:H298 H304 H310:H312 H306:H308 H314 H320:H322 H316:H318 H324 H330:H332 H326:H328 D336:G336 H429:H445 J336 H334:H353 A423:J425 A354:H356 D359:G359 J359 H358:H376 A377:H379 H381:I381 I386 I394 I392 I390 I388 D382:G382 I382:J382 H382:H399 A400:J402 H403:I404 I409 I417 I415 I413 I411 D405:G405 I405:J405 H405:H422 A446:J449 H427:I427 I432 I440 I438 I436 I434 D428:J428 H450:I450 A151:J154 A451:J455 A210:H210 H218:H223 G474 A755:G756 B772:G773 A789:G790 A805:H810 A864:H868 H871:H884 H886:H899 A940:J945 H925:I930 A111:H113 J103:J113 J98:J101 J85:J87 J72:J74 J59:J61 J46:J48 J210:J213 J377:J379 J354:J356 J215:J217 J199:J201 H483:H487 H856:H869 J864:J868 J805:IV810 J840:J842 J823:J825 H779:H794 J788:IV793 H762:H777 J771:IV776 H745:H760 J754:IV759 J843:IV843 J826:IV826 H901:H908 J844:J853 J827:J828 H916:H924 H932:H939 J989:J992 J175:J177 H695:H699 A734:IV742 A966:J973 A547:IV550 A574:IV578 E946:J951 J953 H952:J952 A962:IV964 A212:H213 H7:H17 H22:H27 H30:H45 H49:H58 H62:H71 H75:H84 H90:H101 H103:H113 H117:H127 H130:H141 H143:H150 H184:H187 H195:H198 H206:H209 A188:J190 A199:H201 A211:I211 H458:H475">
    <cfRule type="cellIs" priority="2279" dxfId="1" operator="equal">
      <formula>"NA"</formula>
    </cfRule>
    <cfRule type="cellIs" priority="2280" dxfId="0" operator="equal">
      <formula>"NA"</formula>
    </cfRule>
  </conditionalFormatting>
  <conditionalFormatting sqref="E993:I994 E998:I998 E1002:I1002 E1005:I1005 E1016:I1016 A1048 E1029:I1029 I1040 E1040:H1041 A1045 D336:H336 D359:H359 I386 I394 I392 I390 I388 D382:J382 I409 I417 I415 I413 I411 D405:J405 I432 I440 I438 I436 I434 D428:J428 H472:H473 J359 J336">
    <cfRule type="cellIs" priority="2183" dxfId="35" operator="equal" stopIfTrue="1">
      <formula>"NA"</formula>
    </cfRule>
    <cfRule type="cellIs" priority="2184" dxfId="34" operator="equal" stopIfTrue="1">
      <formula>"NA"</formula>
    </cfRule>
  </conditionalFormatting>
  <conditionalFormatting sqref="H1033:H1039">
    <cfRule type="cellIs" priority="39" dxfId="1" operator="equal">
      <formula>"NA"</formula>
    </cfRule>
    <cfRule type="cellIs" priority="40" dxfId="0" operator="equal">
      <formula>"NA"</formula>
    </cfRule>
  </conditionalFormatting>
  <conditionalFormatting sqref="I76 I63 I50 I37 I29 I46:I48 I59:I61 I72:I74 I85:I87 I89 I98:I102 I111:I113">
    <cfRule type="cellIs" priority="35" dxfId="1" operator="equal">
      <formula>"NA"</formula>
    </cfRule>
    <cfRule type="cellIs" priority="36" dxfId="0" operator="equal">
      <formula>"NA"</formula>
    </cfRule>
  </conditionalFormatting>
  <conditionalFormatting sqref="I219 I222:I225 I199:I201 I215:I217 I336 I354:I356 I359 I377:I379 I210 I212:I213">
    <cfRule type="cellIs" priority="33" dxfId="1" operator="equal">
      <formula>"NA"</formula>
    </cfRule>
    <cfRule type="cellIs" priority="34" dxfId="0" operator="equal">
      <formula>"NA"</formula>
    </cfRule>
  </conditionalFormatting>
  <conditionalFormatting sqref="I336 I359">
    <cfRule type="cellIs" priority="31" dxfId="35" operator="equal" stopIfTrue="1">
      <formula>"NA"</formula>
    </cfRule>
    <cfRule type="cellIs" priority="32" dxfId="34" operator="equal" stopIfTrue="1">
      <formula>"NA"</formula>
    </cfRule>
  </conditionalFormatting>
  <conditionalFormatting sqref="I691:I694">
    <cfRule type="cellIs" priority="29" dxfId="1" operator="equal">
      <formula>"NA"</formula>
    </cfRule>
    <cfRule type="cellIs" priority="30" dxfId="0" operator="equal">
      <formula>"NA"</formula>
    </cfRule>
  </conditionalFormatting>
  <conditionalFormatting sqref="I879:I883 I894:I898 I823:I828 I840:I853 I754:I759 I771:I776 I788:I793 I805:I810 I864:I868">
    <cfRule type="cellIs" priority="27" dxfId="1" operator="equal">
      <formula>"NA"</formula>
    </cfRule>
    <cfRule type="cellIs" priority="28" dxfId="0" operator="equal">
      <formula>"NA"</formula>
    </cfRule>
  </conditionalFormatting>
  <conditionalFormatting sqref="I175:I177 E167:H177">
    <cfRule type="cellIs" priority="25" dxfId="1" operator="equal">
      <formula>"NA"</formula>
    </cfRule>
    <cfRule type="cellIs" priority="26" dxfId="0" operator="equal">
      <formula>"NA"</formula>
    </cfRule>
  </conditionalFormatting>
  <conditionalFormatting sqref="I167:I174">
    <cfRule type="cellIs" priority="23" dxfId="1" operator="equal">
      <formula>"NA"</formula>
    </cfRule>
    <cfRule type="cellIs" priority="24" dxfId="0" operator="equal">
      <formula>"NA"</formula>
    </cfRule>
  </conditionalFormatting>
  <conditionalFormatting sqref="H1030">
    <cfRule type="cellIs" priority="21" dxfId="1" operator="equal">
      <formula>"NA"</formula>
    </cfRule>
    <cfRule type="cellIs" priority="22" dxfId="0" operator="equal">
      <formula>"NA"</formula>
    </cfRule>
  </conditionalFormatting>
  <conditionalFormatting sqref="A954:J954">
    <cfRule type="cellIs" priority="19" dxfId="1" operator="equal">
      <formula>"NA"</formula>
    </cfRule>
    <cfRule type="cellIs" priority="20" dxfId="0" operator="equal">
      <formula>"NA"</formula>
    </cfRule>
  </conditionalFormatting>
  <conditionalFormatting sqref="H953">
    <cfRule type="cellIs" priority="17" dxfId="1" operator="equal">
      <formula>"NA"</formula>
    </cfRule>
    <cfRule type="cellIs" priority="18" dxfId="0" operator="equal">
      <formula>"NA"</formula>
    </cfRule>
  </conditionalFormatting>
  <conditionalFormatting sqref="E955:J955 J956:J957">
    <cfRule type="cellIs" priority="15" dxfId="1" operator="equal">
      <formula>"NA"</formula>
    </cfRule>
    <cfRule type="cellIs" priority="16" dxfId="0" operator="equal">
      <formula>"NA"</formula>
    </cfRule>
  </conditionalFormatting>
  <conditionalFormatting sqref="A958:B958 D958:J958">
    <cfRule type="cellIs" priority="13" dxfId="1" operator="equal">
      <formula>"NA"</formula>
    </cfRule>
    <cfRule type="cellIs" priority="14" dxfId="0" operator="equal">
      <formula>"NA"</formula>
    </cfRule>
  </conditionalFormatting>
  <conditionalFormatting sqref="C958:C959">
    <cfRule type="cellIs" priority="7" dxfId="1" operator="equal">
      <formula>"NA"</formula>
    </cfRule>
    <cfRule type="cellIs" priority="8" dxfId="0" operator="equal">
      <formula>"NA"</formula>
    </cfRule>
  </conditionalFormatting>
  <conditionalFormatting sqref="A959:B959 D959:J959">
    <cfRule type="cellIs" priority="9" dxfId="1" operator="equal">
      <formula>"NA"</formula>
    </cfRule>
    <cfRule type="cellIs" priority="10" dxfId="0" operator="equal">
      <formula>"NA"</formula>
    </cfRule>
  </conditionalFormatting>
  <conditionalFormatting sqref="H956:I956">
    <cfRule type="cellIs" priority="5" dxfId="1" operator="equal">
      <formula>"NA"</formula>
    </cfRule>
    <cfRule type="cellIs" priority="6" dxfId="0" operator="equal">
      <formula>"NA"</formula>
    </cfRule>
  </conditionalFormatting>
  <conditionalFormatting sqref="H957">
    <cfRule type="cellIs" priority="3" dxfId="1" operator="equal">
      <formula>"NA"</formula>
    </cfRule>
    <cfRule type="cellIs" priority="4" dxfId="0" operator="equal">
      <formula>"NA"</formula>
    </cfRule>
  </conditionalFormatting>
  <conditionalFormatting sqref="B950">
    <cfRule type="cellIs" priority="1" dxfId="1" operator="equal">
      <formula>"NA"</formula>
    </cfRule>
    <cfRule type="cellIs" priority="2" dxfId="0" operator="equal">
      <formula>"NA"</formula>
    </cfRule>
  </conditionalFormatting>
  <dataValidations count="12">
    <dataValidation type="textLength" allowBlank="1" showInputMessage="1" showErrorMessage="1" sqref="A1048:A1049">
      <formula1>1</formula1>
      <formula2>100000</formula2>
    </dataValidation>
    <dataValidation type="list" allowBlank="1" showInputMessage="1" showErrorMessage="1" sqref="A1046 E1041:H1041 E1023:G1028 I1023:I1028">
      <formula1>"Yes,No"</formula1>
    </dataValidation>
    <dataValidation type="decimal" operator="greaterThan" showErrorMessage="1" promptTitle="Numeric Input" prompt="Please enter numeric values or leave blank" errorTitle="Text Alert" error="Please do not enter text" sqref="E156:G157 I474:I475 I231:I241 I77:I84 E506:G506 E15:G16 E918:G924 E7:G13 E103:G110 E956:G956 E30:G32 E26:G27 E22:G24 E34:G35 E51:G58 E64:G71 I38:I45 H1031:I1032 E90:G97 I7:I13 E192:G198 E181:G187 E203:G209 E518:G519 E514:G514 E835:G839 E625:G625 E610:G613 E934:G939 E491:G492 E474:F475 E873:G878 E510:G511 E903:G908 I461:I471 E483:G484 E487:G487 E117:G124 E496:G496 E501:G502 E531:G531 E527:G528 E536:G536 E541:G541 E546:G546 E554:G555 E558:G558 E563:G563 E568:G568 E573:G573 E592:G592 E523:G523 E608:G608 E594:G597 E623:G623 E632:G632 E634:G634 E677:G677 E663:G666 E679:G682 E712:G715 I696:I699 E725:G725 E747:G747 E727:G730 E766:G770 E817:G822 E833:G833 E800:G804 E815:G815 E798:G798 E783:G787 E781:G781 E749:G753 E764:G764 E858:G863 E888:G893 E652:G652 I117:I124 E643:G643 E143:G150 E641:G641 E650:G650 E308:G308 E130:G137 E298:G298 E288:G288 E328:G328 E318:G318 E160:I162 E219:G221 E228:G228 E270:G279 I181:I187 E257:G267 E244:G254 E231:G241 I130:I137 I989:I992 I15:I16">
      <formula1>-1</formula1>
    </dataValidation>
    <dataValidation type="decimal" operator="greaterThan" showErrorMessage="1" promptTitle="Numeric Input" prompt="Please enter numeric values or leave blank" errorTitle="Text Alert" error="Please do not enter text" sqref="I103:I110 I30:I32 I26:I27 I22:I24 I34:I35 I51:I58 I64:I71 E77:G84 I90:I97 E38:G45 I143:I150 I156:I157 I192:I198 I203:I209 I308 I298 I288 I328 I318 I219:I221 I228 I270:I279 I257:I267 I244:I254 G461:G473 I483:I484 I487 I491:I492 I496 I506 I501:I502 I514 I510:I511 I518:I519 I523 I531 I527:I528 I536 I541 I546 I554:I555 I558 I563 I568 I573 I592 I594:I597 I610:I613 I608 I625 I623 I632 I634 I643 I641 I652 I650 I663:I666 I677 I679:I682 E696:G699 I710 I712:I715 I725 I727:I730 I835:I839 I873:I878 I903:I908 I747 I766:I770 I817:I822 I833 I800:I804 I815 I798 I783:I787 I781 I749:I753 I764 I858:I863 I888:I893 I918:I924 I934:I939 E975:G980 I975:I980 E983:G986 I983:I986 E989:G992 E461:F471 E710:G710 E952:G952 E167:I177">
      <formula1>-1</formula1>
    </dataValidation>
    <dataValidation operator="greaterThan" showErrorMessage="1" promptTitle="Numeric Input" prompt="Please enter numeric values or leave blank" errorTitle="Text Alert" error="Please do not enter text" sqref="J1030:J1039 J228:J279 H1023:H1028"/>
    <dataValidation type="decimal" operator="notEqual" allowBlank="1" showInputMessage="1" showErrorMessage="1" promptTitle="Numeric Input" prompt="Please enter numeric values or leave blank" errorTitle="Text Alert" error="Please do not enter &quot;0&quot; or text" sqref="E932:G933 E456:G456 E310:G312 E296:G297 E300:G302 E286:G287 E290:G292 E648:G649 E639:G640 E642:G642 E651:G651 E14:G14 E17:G17 E33:G33 E25:G25 E901:G902 E503:G505 E512:G513 E630:G631 E621:G622 E520:G522 E916:G917 E886:G887 E871:G872 E485:G486 E493:G495 E529:G530 E533:G535 E538:G540 E543:G545 E556:G557 E560:G562 E565:G567 E570:G572 E589:G591 E593:G593 E605:G607 E609:G609 E624:G624 E633:G633 E657:G657 E662:G662 E674:G676 E678:G678 E690:G690 E695:G695 E707:G709 E711:G711 E722:G724 E726:G726 E745:G746 E748:G748 E856:G857 E834:G834 E831:G832 E816:G816 E813:G814 E799:G799 E796:G797 E782:G782 E779:G780 E765:G765 E762:G763 E306:G307 E316:G317 E326:G327 E330:G332 E242:G243 E268:G269 E255:G256 E229:G230 E320:G323 I14 I17 I33 I25 I310:I312 I296:I297 I300:I302 I286:I287 I290:I292 I306:I307 I316:I317 I326:I327 I330:I332 I242:I243 I268:I269 I255:I256 I229:I230 I320:I323 I485:I486 I493:I495 I503:I505 I512:I513 I520:I522 I529:I530 I533:I535 I538:I540 I543:I545 I556:I557">
      <formula1>0</formula1>
    </dataValidation>
    <dataValidation type="decimal" operator="notEqual" allowBlank="1" showInputMessage="1" showErrorMessage="1" promptTitle="Numeric Input" prompt="Please enter numeric values or leave blank" errorTitle="Text Alert" error="Please do not enter &quot;0&quot; or text" sqref="I560:I562 I565:I567 I570:I572 I589:I591 I593 I605:I607 I609 I621:I622 I624 I630:I631 I633 I639:I640 I642 I648:I649 I651 I657 I662 I674:I676 I678 I690 I695 I707:I709 I711 I722:I724 I726 I901:I902 I886:I887 I871:I872 I745:I746 I748 I856:I857 I834 I831:I832 I816 I813:I814 I799 I796:I797 I782 I779:I780 I765 I762:I763 I916:I917 I932:I933 E953:G953 I953 E957:G957 I957">
      <formula1>0</formula1>
    </dataValidation>
    <dataValidation type="list" allowBlank="1" showInputMessage="1" showErrorMessage="1" sqref="E482:I482 E509:I509 E553:I553 E526:I526 E500:I500 E490:I490 E517:I517">
      <formula1>"YES,NO"</formula1>
    </dataValidation>
    <dataValidation operator="notEqual" allowBlank="1" showInputMessage="1" showErrorMessage="1" promptTitle="Numeric Input" prompt="Please insert numeric value or leave blank&#10;" error="Please do not enter '0' or text" sqref="E377:I379 E454:I455 E446:I449 E423:I425 E400:I402 E354:I356"/>
    <dataValidation type="decimal" operator="greaterThan" showInputMessage="1" showErrorMessage="1" sqref="E351:G351 E436:G436 E434:G434 E429:G432 E440:G440 E438:G438 E443:G443 E413:G413 E411:G411 E406:G409 E417:G417 E415:G415 E420:G420 E390:G390 E388:G388 E383:G386 E394:G394 E392:G392 E397:G397 E367:G367 E365:G365 E360:G363 E371:G371 E369:G369 E374:G374 E344:G344 E342:G342 E337:G340 E348:G348 E346:G346 I351 I367 I365 I360:I363 I371 I369 I374 I344 I342 I337:I340 I348 I346">
      <formula1>-1</formula1>
    </dataValidation>
    <dataValidation type="decimal" operator="notEqual" allowBlank="1" showInputMessage="1" showErrorMessage="1" promptTitle="Numeric Input" prompt="Please insert numeric value or leave blank&#10;" error="Please do not enter '0' or text" sqref="E341:G341 I433 I435 I437 I439 E439:G439 E437:G437 E441:G442 I441:I442 I444:I445 E444:G445 E435:G435 E433:G433 I410 I412 I414 I416 E416:G416 E414:G414 E418:G419 I418:I419 I421:I422 E421:G422 E412:G412 E410:G410 I387 I389 I391 I393 E393:G393 E391:G391 E395:G396 I395:I396 I398:I399 E398:G399 E389:G389 E387:G387 E364:G364 E345:G345 E349:G350 E352:G353 E370:G370 E368:G368 E372:G373 E343:G343 E347:G347 E375:G376 E366:G366 I341 I364 I345 I349:I350 I352:I353 I370 I368 I372:I373 I343 I347 I375:I376 I366">
      <formula1>0</formula1>
    </dataValidation>
    <dataValidation operator="notEqual" allowBlank="1" promptTitle="Numeric Input" prompt="Please insert numeric value or leave blank&#10;" error="Please do not enter '0' or text" sqref="E451:I453"/>
  </dataValidations>
  <printOptions horizontalCentered="1" verticalCentered="1"/>
  <pageMargins left="0.1968503937007874" right="0.11811023622047245" top="0.1968503937007874" bottom="0.11811023622047245" header="0.31496062992125984" footer="0.31496062992125984"/>
  <pageSetup fitToHeight="3" orientation="portrait" scale="56" r:id="rId3"/>
  <rowBreaks count="1" manualBreakCount="1">
    <brk id="810" max="255" man="1"/>
  </rowBreaks>
  <legacyDrawing r:id="rId2"/>
</worksheet>
</file>

<file path=xl/worksheets/sheet5.xml><?xml version="1.0" encoding="utf-8"?>
<worksheet xmlns="http://schemas.openxmlformats.org/spreadsheetml/2006/main" xmlns:r="http://schemas.openxmlformats.org/officeDocument/2006/relationships">
  <dimension ref="A1:M29"/>
  <sheetViews>
    <sheetView zoomScalePageLayoutView="0" workbookViewId="0" topLeftCell="A1">
      <selection activeCell="E12" sqref="E12"/>
    </sheetView>
  </sheetViews>
  <sheetFormatPr defaultColWidth="9.140625" defaultRowHeight="15"/>
  <cols>
    <col min="1" max="1" width="8.00390625" style="0" customWidth="1"/>
    <col min="2" max="2" width="25.28125" style="0" customWidth="1"/>
    <col min="3" max="3" width="11.7109375" style="0" customWidth="1"/>
    <col min="5" max="5" width="11.8515625" style="0" customWidth="1"/>
    <col min="6" max="6" width="11.57421875" style="0" customWidth="1"/>
    <col min="7" max="7" width="13.28125" style="0" customWidth="1"/>
    <col min="8" max="8" width="10.7109375" style="0" customWidth="1"/>
    <col min="9" max="9" width="11.28125" style="0" customWidth="1"/>
    <col min="10" max="10" width="13.28125" style="0" customWidth="1"/>
    <col min="11" max="11" width="12.8515625" style="0" customWidth="1"/>
    <col min="12" max="12" width="11.57421875" style="0" customWidth="1"/>
    <col min="13" max="13" width="20.8515625" style="0" customWidth="1"/>
  </cols>
  <sheetData>
    <row r="1" spans="1:13" ht="26.25">
      <c r="A1" s="1135" t="s">
        <v>669</v>
      </c>
      <c r="B1" s="1136"/>
      <c r="C1" s="1136"/>
      <c r="D1" s="1136"/>
      <c r="E1" s="1136"/>
      <c r="F1" s="1136"/>
      <c r="G1" s="1136"/>
      <c r="H1" s="1136"/>
      <c r="I1" s="1136"/>
      <c r="J1" s="1136"/>
      <c r="K1" s="1136"/>
      <c r="L1" s="1136"/>
      <c r="M1" s="1136"/>
    </row>
    <row r="2" spans="1:13" ht="15">
      <c r="A2" s="1137" t="s">
        <v>82</v>
      </c>
      <c r="B2" s="1137"/>
      <c r="C2" s="1137"/>
      <c r="D2" s="1137"/>
      <c r="E2" s="1138">
        <f>'General Information'!C3</f>
        <v>0</v>
      </c>
      <c r="F2" s="1138"/>
      <c r="G2" s="1138"/>
      <c r="H2" s="1138"/>
      <c r="I2" s="1138"/>
      <c r="J2" s="1138"/>
      <c r="K2" s="1138"/>
      <c r="L2" s="1138"/>
      <c r="M2" s="1138"/>
    </row>
    <row r="3" spans="1:13" ht="30">
      <c r="A3" s="1139"/>
      <c r="B3" s="1139"/>
      <c r="C3" s="1139"/>
      <c r="D3" s="1139"/>
      <c r="E3" s="1139"/>
      <c r="F3" s="1139"/>
      <c r="G3" s="1139"/>
      <c r="H3" s="1139"/>
      <c r="I3" s="1140"/>
      <c r="J3" s="218" t="s">
        <v>670</v>
      </c>
      <c r="K3" s="218" t="s">
        <v>670</v>
      </c>
      <c r="L3" s="1141"/>
      <c r="M3" s="1139"/>
    </row>
    <row r="4" spans="1:13" ht="45">
      <c r="A4" s="1142" t="s">
        <v>671</v>
      </c>
      <c r="B4" s="1142" t="s">
        <v>672</v>
      </c>
      <c r="C4" s="1142" t="s">
        <v>673</v>
      </c>
      <c r="D4" s="1142" t="s">
        <v>674</v>
      </c>
      <c r="E4" s="219" t="s">
        <v>675</v>
      </c>
      <c r="F4" s="218" t="s">
        <v>676</v>
      </c>
      <c r="G4" s="218" t="s">
        <v>677</v>
      </c>
      <c r="H4" s="218" t="s">
        <v>678</v>
      </c>
      <c r="I4" s="218" t="s">
        <v>128</v>
      </c>
      <c r="J4" s="218" t="s">
        <v>679</v>
      </c>
      <c r="K4" s="218" t="s">
        <v>680</v>
      </c>
      <c r="L4" s="219" t="s">
        <v>477</v>
      </c>
      <c r="M4" s="219" t="s">
        <v>681</v>
      </c>
    </row>
    <row r="5" spans="1:13" ht="30">
      <c r="A5" s="1143"/>
      <c r="B5" s="1143"/>
      <c r="C5" s="1143"/>
      <c r="D5" s="1143"/>
      <c r="E5" s="220" t="s">
        <v>558</v>
      </c>
      <c r="F5" s="221" t="s">
        <v>20</v>
      </c>
      <c r="G5" s="218" t="s">
        <v>682</v>
      </c>
      <c r="H5" s="221" t="s">
        <v>20</v>
      </c>
      <c r="I5" s="218" t="s">
        <v>683</v>
      </c>
      <c r="J5" s="218" t="s">
        <v>684</v>
      </c>
      <c r="K5" s="218" t="s">
        <v>685</v>
      </c>
      <c r="L5" s="220"/>
      <c r="M5" s="220"/>
    </row>
    <row r="6" spans="1:13" ht="15">
      <c r="A6" s="551">
        <v>1</v>
      </c>
      <c r="B6" s="552"/>
      <c r="C6" s="552"/>
      <c r="D6" s="552"/>
      <c r="E6" s="552"/>
      <c r="F6" s="551"/>
      <c r="G6" s="551"/>
      <c r="H6" s="551"/>
      <c r="I6" s="551"/>
      <c r="J6" s="551"/>
      <c r="K6" s="551"/>
      <c r="L6" s="552"/>
      <c r="M6" s="552"/>
    </row>
    <row r="7" spans="1:13" ht="15">
      <c r="A7" s="551">
        <v>2</v>
      </c>
      <c r="B7" s="552"/>
      <c r="C7" s="552"/>
      <c r="D7" s="552"/>
      <c r="E7" s="552"/>
      <c r="F7" s="551"/>
      <c r="G7" s="551"/>
      <c r="H7" s="551"/>
      <c r="I7" s="551"/>
      <c r="J7" s="551"/>
      <c r="K7" s="551"/>
      <c r="L7" s="552"/>
      <c r="M7" s="552"/>
    </row>
    <row r="8" spans="1:13" ht="15">
      <c r="A8" s="551">
        <v>3</v>
      </c>
      <c r="B8" s="552"/>
      <c r="C8" s="552"/>
      <c r="D8" s="552"/>
      <c r="E8" s="552"/>
      <c r="F8" s="551"/>
      <c r="G8" s="551"/>
      <c r="H8" s="551"/>
      <c r="I8" s="551"/>
      <c r="J8" s="551"/>
      <c r="K8" s="551"/>
      <c r="L8" s="552"/>
      <c r="M8" s="552"/>
    </row>
    <row r="9" spans="1:13" ht="15">
      <c r="A9" s="551">
        <v>4</v>
      </c>
      <c r="B9" s="552"/>
      <c r="C9" s="552"/>
      <c r="D9" s="552"/>
      <c r="E9" s="552"/>
      <c r="F9" s="551"/>
      <c r="G9" s="551"/>
      <c r="H9" s="551"/>
      <c r="I9" s="551"/>
      <c r="J9" s="551"/>
      <c r="K9" s="551"/>
      <c r="L9" s="552"/>
      <c r="M9" s="552"/>
    </row>
    <row r="10" spans="1:13" ht="15">
      <c r="A10" s="551">
        <v>5</v>
      </c>
      <c r="B10" s="552"/>
      <c r="C10" s="552"/>
      <c r="D10" s="552"/>
      <c r="E10" s="552"/>
      <c r="F10" s="551"/>
      <c r="G10" s="551"/>
      <c r="H10" s="551"/>
      <c r="I10" s="551"/>
      <c r="J10" s="551"/>
      <c r="K10" s="551"/>
      <c r="L10" s="552"/>
      <c r="M10" s="552"/>
    </row>
    <row r="11" spans="1:13" ht="15">
      <c r="A11" s="551">
        <v>6</v>
      </c>
      <c r="B11" s="552"/>
      <c r="C11" s="552"/>
      <c r="D11" s="552"/>
      <c r="E11" s="552"/>
      <c r="F11" s="551"/>
      <c r="G11" s="551"/>
      <c r="H11" s="551"/>
      <c r="I11" s="551"/>
      <c r="J11" s="551"/>
      <c r="K11" s="551"/>
      <c r="L11" s="552"/>
      <c r="M11" s="552"/>
    </row>
    <row r="12" spans="1:13" ht="15">
      <c r="A12" s="551">
        <v>7</v>
      </c>
      <c r="B12" s="552"/>
      <c r="C12" s="552"/>
      <c r="D12" s="552"/>
      <c r="E12" s="552"/>
      <c r="F12" s="551"/>
      <c r="G12" s="551"/>
      <c r="H12" s="551"/>
      <c r="I12" s="551"/>
      <c r="J12" s="551"/>
      <c r="K12" s="551"/>
      <c r="L12" s="552"/>
      <c r="M12" s="552"/>
    </row>
    <row r="13" spans="1:13" ht="15">
      <c r="A13" s="551">
        <v>8</v>
      </c>
      <c r="B13" s="552"/>
      <c r="C13" s="552"/>
      <c r="D13" s="552"/>
      <c r="E13" s="552"/>
      <c r="F13" s="551"/>
      <c r="G13" s="551"/>
      <c r="H13" s="551"/>
      <c r="I13" s="551"/>
      <c r="J13" s="551"/>
      <c r="K13" s="551"/>
      <c r="L13" s="552"/>
      <c r="M13" s="552"/>
    </row>
    <row r="14" spans="1:13" ht="15">
      <c r="A14" s="551">
        <v>9</v>
      </c>
      <c r="B14" s="552"/>
      <c r="C14" s="552"/>
      <c r="D14" s="552"/>
      <c r="E14" s="552"/>
      <c r="F14" s="551"/>
      <c r="G14" s="551"/>
      <c r="H14" s="551"/>
      <c r="I14" s="551"/>
      <c r="J14" s="551"/>
      <c r="K14" s="551"/>
      <c r="L14" s="552"/>
      <c r="M14" s="552"/>
    </row>
    <row r="15" spans="1:13" ht="15">
      <c r="A15" s="551">
        <v>10</v>
      </c>
      <c r="B15" s="552"/>
      <c r="C15" s="552"/>
      <c r="D15" s="552"/>
      <c r="E15" s="552"/>
      <c r="F15" s="551"/>
      <c r="G15" s="551"/>
      <c r="H15" s="551"/>
      <c r="I15" s="551"/>
      <c r="J15" s="551"/>
      <c r="K15" s="551"/>
      <c r="L15" s="552"/>
      <c r="M15" s="552"/>
    </row>
    <row r="16" spans="1:13" ht="15">
      <c r="A16" s="551">
        <v>11</v>
      </c>
      <c r="B16" s="552"/>
      <c r="C16" s="552"/>
      <c r="D16" s="552"/>
      <c r="E16" s="552"/>
      <c r="F16" s="551"/>
      <c r="G16" s="551"/>
      <c r="H16" s="551"/>
      <c r="I16" s="551"/>
      <c r="J16" s="551"/>
      <c r="K16" s="551"/>
      <c r="L16" s="552"/>
      <c r="M16" s="552"/>
    </row>
    <row r="17" spans="1:13" ht="15">
      <c r="A17" s="551">
        <v>12</v>
      </c>
      <c r="B17" s="552"/>
      <c r="C17" s="552"/>
      <c r="D17" s="552"/>
      <c r="E17" s="552"/>
      <c r="F17" s="551"/>
      <c r="G17" s="551"/>
      <c r="H17" s="551"/>
      <c r="I17" s="551"/>
      <c r="J17" s="551"/>
      <c r="K17" s="551"/>
      <c r="L17" s="552"/>
      <c r="M17" s="552"/>
    </row>
    <row r="18" spans="1:13" ht="15">
      <c r="A18" s="551">
        <v>13</v>
      </c>
      <c r="B18" s="552"/>
      <c r="C18" s="552"/>
      <c r="D18" s="552"/>
      <c r="E18" s="552"/>
      <c r="F18" s="551"/>
      <c r="G18" s="551"/>
      <c r="H18" s="551"/>
      <c r="I18" s="551"/>
      <c r="J18" s="551"/>
      <c r="K18" s="551"/>
      <c r="L18" s="552"/>
      <c r="M18" s="552"/>
    </row>
    <row r="19" spans="1:13" ht="15">
      <c r="A19" s="551">
        <v>14</v>
      </c>
      <c r="B19" s="552"/>
      <c r="C19" s="552"/>
      <c r="D19" s="552"/>
      <c r="E19" s="552"/>
      <c r="F19" s="551"/>
      <c r="G19" s="551"/>
      <c r="H19" s="551"/>
      <c r="I19" s="551"/>
      <c r="J19" s="551"/>
      <c r="K19" s="551"/>
      <c r="L19" s="552"/>
      <c r="M19" s="552"/>
    </row>
    <row r="20" spans="1:13" ht="15">
      <c r="A20" s="551">
        <v>15</v>
      </c>
      <c r="B20" s="552"/>
      <c r="C20" s="552"/>
      <c r="D20" s="552"/>
      <c r="E20" s="552"/>
      <c r="F20" s="551"/>
      <c r="G20" s="551"/>
      <c r="H20" s="551"/>
      <c r="I20" s="551"/>
      <c r="J20" s="551"/>
      <c r="K20" s="551"/>
      <c r="L20" s="552"/>
      <c r="M20" s="552"/>
    </row>
    <row r="21" spans="1:13" ht="15">
      <c r="A21" s="551">
        <v>16</v>
      </c>
      <c r="B21" s="552"/>
      <c r="C21" s="552"/>
      <c r="D21" s="552"/>
      <c r="E21" s="552"/>
      <c r="F21" s="551"/>
      <c r="G21" s="551"/>
      <c r="H21" s="551"/>
      <c r="I21" s="551"/>
      <c r="J21" s="551"/>
      <c r="K21" s="551"/>
      <c r="L21" s="552"/>
      <c r="M21" s="552"/>
    </row>
    <row r="22" spans="1:13" ht="15">
      <c r="A22" s="551">
        <v>17</v>
      </c>
      <c r="B22" s="552"/>
      <c r="C22" s="552"/>
      <c r="D22" s="552"/>
      <c r="E22" s="552"/>
      <c r="F22" s="551"/>
      <c r="G22" s="551"/>
      <c r="H22" s="551"/>
      <c r="I22" s="551"/>
      <c r="J22" s="551"/>
      <c r="K22" s="551"/>
      <c r="L22" s="552"/>
      <c r="M22" s="552"/>
    </row>
    <row r="23" spans="1:13" ht="15">
      <c r="A23" s="551">
        <v>18</v>
      </c>
      <c r="B23" s="552"/>
      <c r="C23" s="552"/>
      <c r="D23" s="552"/>
      <c r="E23" s="552"/>
      <c r="F23" s="551"/>
      <c r="G23" s="551"/>
      <c r="H23" s="551"/>
      <c r="I23" s="551"/>
      <c r="J23" s="551"/>
      <c r="K23" s="551"/>
      <c r="L23" s="552"/>
      <c r="M23" s="552"/>
    </row>
    <row r="24" spans="1:13" ht="15">
      <c r="A24" s="551">
        <v>19</v>
      </c>
      <c r="B24" s="552"/>
      <c r="C24" s="552"/>
      <c r="D24" s="552"/>
      <c r="E24" s="552"/>
      <c r="F24" s="551"/>
      <c r="G24" s="551"/>
      <c r="H24" s="551"/>
      <c r="I24" s="551"/>
      <c r="J24" s="551"/>
      <c r="K24" s="551"/>
      <c r="L24" s="552"/>
      <c r="M24" s="552"/>
    </row>
    <row r="25" spans="1:13" ht="15">
      <c r="A25" s="551">
        <v>20</v>
      </c>
      <c r="B25" s="552"/>
      <c r="C25" s="552"/>
      <c r="D25" s="552"/>
      <c r="E25" s="552"/>
      <c r="F25" s="551"/>
      <c r="G25" s="551"/>
      <c r="H25" s="551"/>
      <c r="I25" s="551"/>
      <c r="J25" s="551"/>
      <c r="K25" s="551"/>
      <c r="L25" s="552"/>
      <c r="M25" s="552"/>
    </row>
    <row r="26" spans="1:13" ht="15">
      <c r="A26" s="551">
        <v>21</v>
      </c>
      <c r="B26" s="552"/>
      <c r="C26" s="552"/>
      <c r="D26" s="552"/>
      <c r="E26" s="552"/>
      <c r="F26" s="551"/>
      <c r="G26" s="551"/>
      <c r="H26" s="551"/>
      <c r="I26" s="551"/>
      <c r="J26" s="551"/>
      <c r="K26" s="551"/>
      <c r="L26" s="552"/>
      <c r="M26" s="552"/>
    </row>
    <row r="27" spans="1:13" ht="15">
      <c r="A27" s="1132" t="s">
        <v>686</v>
      </c>
      <c r="B27" s="1133"/>
      <c r="C27" s="1133"/>
      <c r="D27" s="1133"/>
      <c r="E27" s="1134"/>
      <c r="F27" s="188">
        <f aca="true" t="shared" si="0" ref="F27:K27">SUM(F6:F26)</f>
        <v>0</v>
      </c>
      <c r="G27" s="188">
        <f t="shared" si="0"/>
        <v>0</v>
      </c>
      <c r="H27" s="188">
        <f t="shared" si="0"/>
        <v>0</v>
      </c>
      <c r="I27" s="188">
        <f t="shared" si="0"/>
        <v>0</v>
      </c>
      <c r="J27" s="188">
        <f t="shared" si="0"/>
        <v>0</v>
      </c>
      <c r="K27" s="188">
        <f t="shared" si="0"/>
        <v>0</v>
      </c>
      <c r="L27" s="222"/>
      <c r="M27" s="222"/>
    </row>
    <row r="28" spans="1:11" ht="15">
      <c r="A28" s="187" t="s">
        <v>687</v>
      </c>
      <c r="B28" t="s">
        <v>688</v>
      </c>
      <c r="F28" s="187"/>
      <c r="G28" s="187"/>
      <c r="H28" s="187"/>
      <c r="I28" s="187"/>
      <c r="J28" s="187"/>
      <c r="K28" s="187"/>
    </row>
    <row r="29" spans="1:11" ht="15">
      <c r="A29" s="187" t="s">
        <v>689</v>
      </c>
      <c r="B29" t="s">
        <v>690</v>
      </c>
      <c r="F29" s="187"/>
      <c r="G29" s="187"/>
      <c r="H29" s="187"/>
      <c r="I29" s="187"/>
      <c r="J29" s="187"/>
      <c r="K29" s="187"/>
    </row>
  </sheetData>
  <sheetProtection password="D2BB" sheet="1" insertRows="0"/>
  <mergeCells count="10">
    <mergeCell ref="A27:E27"/>
    <mergeCell ref="A1:M1"/>
    <mergeCell ref="A2:D2"/>
    <mergeCell ref="E2:M2"/>
    <mergeCell ref="A3:I3"/>
    <mergeCell ref="L3:M3"/>
    <mergeCell ref="A4:A5"/>
    <mergeCell ref="B4:B5"/>
    <mergeCell ref="C4:C5"/>
    <mergeCell ref="D4:D5"/>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N29"/>
  <sheetViews>
    <sheetView zoomScalePageLayoutView="0" workbookViewId="0" topLeftCell="A1">
      <selection activeCell="B10" sqref="B10:M10"/>
    </sheetView>
  </sheetViews>
  <sheetFormatPr defaultColWidth="9.140625" defaultRowHeight="15"/>
  <cols>
    <col min="1" max="1" width="7.28125" style="0" customWidth="1"/>
    <col min="2" max="2" width="27.7109375" style="0" customWidth="1"/>
    <col min="3" max="3" width="13.421875" style="0" customWidth="1"/>
    <col min="4" max="4" width="10.421875" style="0" customWidth="1"/>
    <col min="5" max="5" width="17.421875" style="0" customWidth="1"/>
    <col min="6" max="6" width="16.00390625" style="0" customWidth="1"/>
    <col min="7" max="7" width="13.28125" style="0" customWidth="1"/>
    <col min="8" max="8" width="14.28125" style="0" customWidth="1"/>
    <col min="9" max="9" width="12.421875" style="0" customWidth="1"/>
    <col min="10" max="10" width="11.28125" style="0" customWidth="1"/>
    <col min="11" max="12" width="13.421875" style="0" customWidth="1"/>
    <col min="13" max="13" width="20.421875" style="0" customWidth="1"/>
    <col min="14" max="14" width="10.140625" style="0" customWidth="1"/>
  </cols>
  <sheetData>
    <row r="1" spans="1:14" ht="26.25">
      <c r="A1" s="1135" t="s">
        <v>691</v>
      </c>
      <c r="B1" s="1136"/>
      <c r="C1" s="1136"/>
      <c r="D1" s="1136"/>
      <c r="E1" s="1136"/>
      <c r="F1" s="1136"/>
      <c r="G1" s="1136"/>
      <c r="H1" s="1136"/>
      <c r="I1" s="1136"/>
      <c r="J1" s="1136"/>
      <c r="K1" s="1136"/>
      <c r="L1" s="1136"/>
      <c r="M1" s="1136"/>
      <c r="N1" s="1136"/>
    </row>
    <row r="2" spans="1:14" ht="15">
      <c r="A2" s="1137" t="s">
        <v>82</v>
      </c>
      <c r="B2" s="1137"/>
      <c r="C2" s="1137"/>
      <c r="D2" s="1137"/>
      <c r="E2" s="1144">
        <f>'General Information'!C3</f>
        <v>0</v>
      </c>
      <c r="F2" s="1138"/>
      <c r="G2" s="1138"/>
      <c r="H2" s="1138"/>
      <c r="I2" s="1138"/>
      <c r="J2" s="1138"/>
      <c r="K2" s="1138"/>
      <c r="L2" s="1138"/>
      <c r="M2" s="1138"/>
      <c r="N2" s="1138"/>
    </row>
    <row r="3" spans="1:14" ht="30">
      <c r="A3" s="1139"/>
      <c r="B3" s="1139"/>
      <c r="C3" s="1139"/>
      <c r="D3" s="1139"/>
      <c r="E3" s="1139"/>
      <c r="F3" s="1139"/>
      <c r="G3" s="1139"/>
      <c r="H3" s="1139"/>
      <c r="I3" s="1139"/>
      <c r="J3" s="1140"/>
      <c r="K3" s="218" t="s">
        <v>670</v>
      </c>
      <c r="L3" s="218" t="s">
        <v>670</v>
      </c>
      <c r="M3" s="1141"/>
      <c r="N3" s="1139"/>
    </row>
    <row r="4" spans="1:14" ht="45">
      <c r="A4" s="1142" t="s">
        <v>671</v>
      </c>
      <c r="B4" s="1142" t="s">
        <v>672</v>
      </c>
      <c r="C4" s="1142" t="s">
        <v>673</v>
      </c>
      <c r="D4" s="1142" t="s">
        <v>674</v>
      </c>
      <c r="E4" s="218" t="s">
        <v>692</v>
      </c>
      <c r="F4" s="218" t="s">
        <v>675</v>
      </c>
      <c r="G4" s="218" t="s">
        <v>676</v>
      </c>
      <c r="H4" s="218" t="s">
        <v>677</v>
      </c>
      <c r="I4" s="218" t="s">
        <v>678</v>
      </c>
      <c r="J4" s="218" t="s">
        <v>128</v>
      </c>
      <c r="K4" s="218" t="s">
        <v>679</v>
      </c>
      <c r="L4" s="218" t="s">
        <v>680</v>
      </c>
      <c r="M4" s="219" t="s">
        <v>477</v>
      </c>
      <c r="N4" s="219" t="s">
        <v>681</v>
      </c>
    </row>
    <row r="5" spans="1:14" ht="30">
      <c r="A5" s="1143"/>
      <c r="B5" s="1143"/>
      <c r="C5" s="1143"/>
      <c r="D5" s="1143"/>
      <c r="E5" s="221" t="s">
        <v>558</v>
      </c>
      <c r="F5" s="221" t="s">
        <v>558</v>
      </c>
      <c r="G5" s="221" t="s">
        <v>20</v>
      </c>
      <c r="H5" s="218" t="s">
        <v>682</v>
      </c>
      <c r="I5" s="221" t="s">
        <v>20</v>
      </c>
      <c r="J5" s="218" t="s">
        <v>683</v>
      </c>
      <c r="K5" s="218" t="s">
        <v>684</v>
      </c>
      <c r="L5" s="218" t="s">
        <v>685</v>
      </c>
      <c r="M5" s="220"/>
      <c r="N5" s="220"/>
    </row>
    <row r="6" spans="1:14" ht="15">
      <c r="A6" s="551">
        <v>1</v>
      </c>
      <c r="B6" s="552"/>
      <c r="C6" s="552"/>
      <c r="D6" s="552"/>
      <c r="E6" s="552"/>
      <c r="F6" s="552"/>
      <c r="G6" s="551"/>
      <c r="H6" s="551"/>
      <c r="I6" s="551"/>
      <c r="J6" s="551"/>
      <c r="K6" s="551"/>
      <c r="L6" s="551"/>
      <c r="M6" s="553"/>
      <c r="N6" s="552"/>
    </row>
    <row r="7" spans="1:14" ht="15">
      <c r="A7" s="551">
        <v>2</v>
      </c>
      <c r="B7" s="552"/>
      <c r="C7" s="552"/>
      <c r="D7" s="552"/>
      <c r="E7" s="552"/>
      <c r="F7" s="552"/>
      <c r="G7" s="551"/>
      <c r="H7" s="551"/>
      <c r="I7" s="551"/>
      <c r="J7" s="551"/>
      <c r="K7" s="551"/>
      <c r="L7" s="551"/>
      <c r="M7" s="552"/>
      <c r="N7" s="552"/>
    </row>
    <row r="8" spans="1:14" ht="15">
      <c r="A8" s="551">
        <v>3</v>
      </c>
      <c r="B8" s="552"/>
      <c r="C8" s="552"/>
      <c r="D8" s="552"/>
      <c r="E8" s="552"/>
      <c r="F8" s="552"/>
      <c r="G8" s="551"/>
      <c r="H8" s="551"/>
      <c r="I8" s="551"/>
      <c r="J8" s="551"/>
      <c r="K8" s="551"/>
      <c r="L8" s="551"/>
      <c r="M8" s="552"/>
      <c r="N8" s="552"/>
    </row>
    <row r="9" spans="1:14" ht="15">
      <c r="A9" s="551">
        <v>4</v>
      </c>
      <c r="B9" s="552"/>
      <c r="C9" s="552"/>
      <c r="D9" s="552"/>
      <c r="E9" s="552"/>
      <c r="F9" s="552"/>
      <c r="G9" s="551"/>
      <c r="H9" s="551"/>
      <c r="I9" s="551"/>
      <c r="J9" s="551"/>
      <c r="K9" s="551"/>
      <c r="L9" s="551"/>
      <c r="M9" s="552"/>
      <c r="N9" s="552"/>
    </row>
    <row r="10" spans="1:14" ht="15">
      <c r="A10" s="551">
        <v>5</v>
      </c>
      <c r="B10" s="552"/>
      <c r="C10" s="552"/>
      <c r="D10" s="552"/>
      <c r="E10" s="552"/>
      <c r="F10" s="552"/>
      <c r="G10" s="551"/>
      <c r="H10" s="551"/>
      <c r="I10" s="551"/>
      <c r="J10" s="551"/>
      <c r="K10" s="551"/>
      <c r="L10" s="551"/>
      <c r="M10" s="552"/>
      <c r="N10" s="552" t="s">
        <v>85</v>
      </c>
    </row>
    <row r="11" spans="1:14" ht="15">
      <c r="A11" s="551">
        <v>6</v>
      </c>
      <c r="B11" s="552"/>
      <c r="C11" s="552"/>
      <c r="D11" s="552"/>
      <c r="E11" s="552"/>
      <c r="F11" s="552"/>
      <c r="G11" s="551"/>
      <c r="H11" s="551"/>
      <c r="I11" s="551"/>
      <c r="J11" s="551"/>
      <c r="K11" s="551"/>
      <c r="L11" s="551"/>
      <c r="M11" s="552"/>
      <c r="N11" s="552"/>
    </row>
    <row r="12" spans="1:14" ht="15">
      <c r="A12" s="551">
        <v>7</v>
      </c>
      <c r="B12" s="552"/>
      <c r="C12" s="552"/>
      <c r="D12" s="552"/>
      <c r="E12" s="552"/>
      <c r="F12" s="552"/>
      <c r="G12" s="551"/>
      <c r="H12" s="551"/>
      <c r="I12" s="551"/>
      <c r="J12" s="551"/>
      <c r="K12" s="551"/>
      <c r="L12" s="551"/>
      <c r="M12" s="554"/>
      <c r="N12" s="552"/>
    </row>
    <row r="13" spans="1:14" ht="15">
      <c r="A13" s="551">
        <v>8</v>
      </c>
      <c r="B13" s="552"/>
      <c r="C13" s="552"/>
      <c r="D13" s="552"/>
      <c r="E13" s="552"/>
      <c r="F13" s="552"/>
      <c r="G13" s="551"/>
      <c r="H13" s="551"/>
      <c r="I13" s="551"/>
      <c r="J13" s="551"/>
      <c r="K13" s="551"/>
      <c r="L13" s="551"/>
      <c r="M13" s="552"/>
      <c r="N13" s="552"/>
    </row>
    <row r="14" spans="1:14" ht="15">
      <c r="A14" s="551">
        <v>9</v>
      </c>
      <c r="B14" s="552"/>
      <c r="C14" s="552"/>
      <c r="D14" s="552"/>
      <c r="E14" s="552"/>
      <c r="F14" s="552"/>
      <c r="G14" s="551"/>
      <c r="H14" s="551"/>
      <c r="I14" s="551"/>
      <c r="J14" s="551"/>
      <c r="K14" s="551"/>
      <c r="L14" s="551"/>
      <c r="M14" s="552"/>
      <c r="N14" s="552"/>
    </row>
    <row r="15" spans="1:14" ht="15">
      <c r="A15" s="551">
        <v>10</v>
      </c>
      <c r="B15" s="552"/>
      <c r="C15" s="552"/>
      <c r="D15" s="552"/>
      <c r="E15" s="552"/>
      <c r="F15" s="552"/>
      <c r="G15" s="551"/>
      <c r="H15" s="551"/>
      <c r="I15" s="551"/>
      <c r="J15" s="551"/>
      <c r="K15" s="551"/>
      <c r="L15" s="551"/>
      <c r="M15" s="552"/>
      <c r="N15" s="552"/>
    </row>
    <row r="16" spans="1:14" ht="15">
      <c r="A16" s="551">
        <v>11</v>
      </c>
      <c r="B16" s="552"/>
      <c r="C16" s="552"/>
      <c r="D16" s="552"/>
      <c r="E16" s="552"/>
      <c r="F16" s="552"/>
      <c r="G16" s="551"/>
      <c r="H16" s="551"/>
      <c r="I16" s="551"/>
      <c r="J16" s="551"/>
      <c r="K16" s="551"/>
      <c r="L16" s="551"/>
      <c r="M16" s="552"/>
      <c r="N16" s="552"/>
    </row>
    <row r="17" spans="1:14" ht="15">
      <c r="A17" s="551">
        <v>12</v>
      </c>
      <c r="B17" s="552"/>
      <c r="C17" s="552"/>
      <c r="D17" s="552"/>
      <c r="E17" s="552"/>
      <c r="F17" s="552"/>
      <c r="G17" s="551"/>
      <c r="H17" s="551"/>
      <c r="I17" s="551"/>
      <c r="J17" s="551"/>
      <c r="K17" s="551"/>
      <c r="L17" s="551"/>
      <c r="M17" s="552"/>
      <c r="N17" s="552"/>
    </row>
    <row r="18" spans="1:14" ht="15">
      <c r="A18" s="551">
        <v>13</v>
      </c>
      <c r="B18" s="552"/>
      <c r="C18" s="552"/>
      <c r="D18" s="552"/>
      <c r="E18" s="552"/>
      <c r="F18" s="552"/>
      <c r="G18" s="551"/>
      <c r="H18" s="551"/>
      <c r="I18" s="551"/>
      <c r="J18" s="551"/>
      <c r="K18" s="551"/>
      <c r="L18" s="551"/>
      <c r="M18" s="552"/>
      <c r="N18" s="552"/>
    </row>
    <row r="19" spans="1:14" ht="15">
      <c r="A19" s="551">
        <v>14</v>
      </c>
      <c r="B19" s="552"/>
      <c r="C19" s="552"/>
      <c r="D19" s="552"/>
      <c r="E19" s="552"/>
      <c r="F19" s="552"/>
      <c r="G19" s="551"/>
      <c r="H19" s="551"/>
      <c r="I19" s="551"/>
      <c r="J19" s="551"/>
      <c r="K19" s="551"/>
      <c r="L19" s="551"/>
      <c r="M19" s="552"/>
      <c r="N19" s="552"/>
    </row>
    <row r="20" spans="1:14" ht="15">
      <c r="A20" s="551">
        <v>15</v>
      </c>
      <c r="B20" s="552"/>
      <c r="C20" s="552"/>
      <c r="D20" s="552"/>
      <c r="E20" s="552"/>
      <c r="F20" s="552"/>
      <c r="G20" s="551"/>
      <c r="H20" s="551"/>
      <c r="I20" s="551"/>
      <c r="J20" s="551"/>
      <c r="K20" s="551"/>
      <c r="L20" s="551"/>
      <c r="M20" s="552"/>
      <c r="N20" s="552"/>
    </row>
    <row r="21" spans="1:14" ht="15">
      <c r="A21" s="551">
        <v>16</v>
      </c>
      <c r="B21" s="552"/>
      <c r="C21" s="552"/>
      <c r="D21" s="552"/>
      <c r="E21" s="552"/>
      <c r="F21" s="552"/>
      <c r="G21" s="551"/>
      <c r="H21" s="551"/>
      <c r="I21" s="551"/>
      <c r="J21" s="551"/>
      <c r="K21" s="551"/>
      <c r="L21" s="551"/>
      <c r="M21" s="552"/>
      <c r="N21" s="552"/>
    </row>
    <row r="22" spans="1:14" ht="15">
      <c r="A22" s="551">
        <v>17</v>
      </c>
      <c r="B22" s="552"/>
      <c r="C22" s="552"/>
      <c r="D22" s="552"/>
      <c r="E22" s="552"/>
      <c r="F22" s="552"/>
      <c r="G22" s="551"/>
      <c r="H22" s="551"/>
      <c r="I22" s="551"/>
      <c r="J22" s="551"/>
      <c r="K22" s="551"/>
      <c r="L22" s="551"/>
      <c r="M22" s="552"/>
      <c r="N22" s="552"/>
    </row>
    <row r="23" spans="1:14" ht="15">
      <c r="A23" s="551">
        <v>18</v>
      </c>
      <c r="B23" s="552"/>
      <c r="C23" s="552"/>
      <c r="D23" s="552"/>
      <c r="E23" s="552"/>
      <c r="F23" s="552"/>
      <c r="G23" s="551"/>
      <c r="H23" s="551"/>
      <c r="I23" s="551"/>
      <c r="J23" s="551"/>
      <c r="K23" s="551"/>
      <c r="L23" s="551"/>
      <c r="M23" s="552"/>
      <c r="N23" s="552"/>
    </row>
    <row r="24" spans="1:14" ht="15">
      <c r="A24" s="551">
        <v>19</v>
      </c>
      <c r="B24" s="552"/>
      <c r="C24" s="552"/>
      <c r="D24" s="552"/>
      <c r="E24" s="552"/>
      <c r="F24" s="552"/>
      <c r="G24" s="551"/>
      <c r="H24" s="551"/>
      <c r="I24" s="551"/>
      <c r="J24" s="551"/>
      <c r="K24" s="551"/>
      <c r="L24" s="551"/>
      <c r="M24" s="552"/>
      <c r="N24" s="552"/>
    </row>
    <row r="25" spans="1:14" ht="15">
      <c r="A25" s="551">
        <v>20</v>
      </c>
      <c r="B25" s="552"/>
      <c r="C25" s="552"/>
      <c r="D25" s="552"/>
      <c r="E25" s="552"/>
      <c r="F25" s="552"/>
      <c r="G25" s="551"/>
      <c r="H25" s="551"/>
      <c r="I25" s="551"/>
      <c r="J25" s="551"/>
      <c r="K25" s="551"/>
      <c r="L25" s="551"/>
      <c r="M25" s="552"/>
      <c r="N25" s="552"/>
    </row>
    <row r="26" spans="1:14" ht="15">
      <c r="A26" s="551">
        <v>21</v>
      </c>
      <c r="B26" s="552"/>
      <c r="C26" s="552"/>
      <c r="D26" s="552"/>
      <c r="E26" s="552"/>
      <c r="F26" s="552"/>
      <c r="G26" s="551"/>
      <c r="H26" s="551"/>
      <c r="I26" s="551"/>
      <c r="J26" s="551"/>
      <c r="K26" s="551"/>
      <c r="L26" s="551"/>
      <c r="M26" s="552"/>
      <c r="N26" s="552"/>
    </row>
    <row r="27" spans="1:14" ht="15">
      <c r="A27" s="1132" t="s">
        <v>686</v>
      </c>
      <c r="B27" s="1133"/>
      <c r="C27" s="1133"/>
      <c r="D27" s="1133"/>
      <c r="E27" s="1133"/>
      <c r="F27" s="1134"/>
      <c r="G27" s="188">
        <f aca="true" t="shared" si="0" ref="G27:L27">SUM(G6:G26)</f>
        <v>0</v>
      </c>
      <c r="H27" s="188">
        <f t="shared" si="0"/>
        <v>0</v>
      </c>
      <c r="I27" s="188">
        <f t="shared" si="0"/>
        <v>0</v>
      </c>
      <c r="J27" s="188">
        <f t="shared" si="0"/>
        <v>0</v>
      </c>
      <c r="K27" s="188">
        <f t="shared" si="0"/>
        <v>0</v>
      </c>
      <c r="L27" s="188">
        <f t="shared" si="0"/>
        <v>0</v>
      </c>
      <c r="M27" s="222"/>
      <c r="N27" s="222"/>
    </row>
    <row r="28" spans="1:12" ht="15">
      <c r="A28" s="187" t="s">
        <v>687</v>
      </c>
      <c r="B28" t="s">
        <v>688</v>
      </c>
      <c r="G28" s="187"/>
      <c r="H28" s="187"/>
      <c r="I28" s="187"/>
      <c r="J28" s="187"/>
      <c r="K28" s="187"/>
      <c r="L28" s="187"/>
    </row>
    <row r="29" spans="1:12" ht="15">
      <c r="A29" s="187" t="s">
        <v>689</v>
      </c>
      <c r="B29" t="s">
        <v>690</v>
      </c>
      <c r="G29" s="187"/>
      <c r="H29" s="187"/>
      <c r="I29" s="187"/>
      <c r="J29" s="187"/>
      <c r="K29" s="187"/>
      <c r="L29" s="187"/>
    </row>
  </sheetData>
  <sheetProtection password="D2BB" sheet="1" insertRows="0"/>
  <mergeCells count="10">
    <mergeCell ref="A27:F27"/>
    <mergeCell ref="A1:N1"/>
    <mergeCell ref="A2:D2"/>
    <mergeCell ref="E2:N2"/>
    <mergeCell ref="A3:J3"/>
    <mergeCell ref="M3:N3"/>
    <mergeCell ref="A4:A5"/>
    <mergeCell ref="B4:B5"/>
    <mergeCell ref="C4:C5"/>
    <mergeCell ref="D4:D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20"/>
  <sheetViews>
    <sheetView showGridLines="0" zoomScale="90" zoomScaleNormal="90" zoomScalePageLayoutView="0" workbookViewId="0" topLeftCell="A46">
      <selection activeCell="F56" sqref="F56"/>
    </sheetView>
  </sheetViews>
  <sheetFormatPr defaultColWidth="0" defaultRowHeight="0" customHeight="1" zeroHeight="1"/>
  <cols>
    <col min="1" max="1" width="7.28125" style="31" customWidth="1"/>
    <col min="2" max="2" width="49.7109375" style="90" customWidth="1"/>
    <col min="3" max="3" width="25.8515625" style="90" customWidth="1"/>
    <col min="4" max="4" width="18.7109375" style="91" customWidth="1"/>
    <col min="5" max="5" width="22.28125" style="31" customWidth="1"/>
    <col min="6" max="6" width="22.7109375" style="90" customWidth="1"/>
    <col min="7" max="7" width="0" style="31" hidden="1" customWidth="1"/>
    <col min="8" max="8" width="0" style="42" hidden="1" customWidth="1"/>
    <col min="9" max="19" width="0" style="32" hidden="1" customWidth="1"/>
    <col min="20" max="16384" width="8.8515625" style="32" hidden="1" customWidth="1"/>
  </cols>
  <sheetData>
    <row r="1" spans="1:8" ht="5.25" customHeight="1" thickBot="1">
      <c r="A1" s="32"/>
      <c r="B1" s="33"/>
      <c r="C1" s="33"/>
      <c r="D1" s="34"/>
      <c r="E1" s="32"/>
      <c r="F1" s="33"/>
      <c r="G1" s="32"/>
      <c r="H1" s="32"/>
    </row>
    <row r="2" spans="1:8" ht="14.25">
      <c r="A2" s="35"/>
      <c r="B2" s="36"/>
      <c r="C2" s="36"/>
      <c r="D2" s="37"/>
      <c r="E2" s="38"/>
      <c r="F2" s="39"/>
      <c r="G2" s="32"/>
      <c r="H2" s="32"/>
    </row>
    <row r="3" spans="1:7" s="41" customFormat="1" ht="35.25" customHeight="1">
      <c r="A3" s="1155" t="s">
        <v>1488</v>
      </c>
      <c r="B3" s="1156"/>
      <c r="C3" s="1156"/>
      <c r="D3" s="1156"/>
      <c r="E3" s="1156"/>
      <c r="F3" s="1157"/>
      <c r="G3" s="40"/>
    </row>
    <row r="4" spans="1:7" s="41" customFormat="1" ht="18.75" customHeight="1">
      <c r="A4" s="1158" t="str">
        <f>CONCATENATE('General Information'!A2,L2)</f>
        <v>Iron &amp; Steel (Sponge Iron)</v>
      </c>
      <c r="B4" s="1159"/>
      <c r="C4" s="1159"/>
      <c r="D4" s="1159"/>
      <c r="E4" s="1159"/>
      <c r="F4" s="1160"/>
      <c r="G4" s="40"/>
    </row>
    <row r="5" spans="1:11" ht="18.75" customHeight="1">
      <c r="A5" s="1161" t="s">
        <v>82</v>
      </c>
      <c r="B5" s="1162"/>
      <c r="C5" s="1163">
        <f>'General Information'!C3</f>
        <v>0</v>
      </c>
      <c r="D5" s="1163"/>
      <c r="E5" s="1163"/>
      <c r="F5" s="1164"/>
      <c r="H5" s="31"/>
      <c r="I5" s="31"/>
      <c r="J5" s="31"/>
      <c r="K5" s="42"/>
    </row>
    <row r="6" spans="1:11" ht="40.5" customHeight="1">
      <c r="A6" s="180" t="s">
        <v>0</v>
      </c>
      <c r="B6" s="181" t="s">
        <v>1</v>
      </c>
      <c r="C6" s="182"/>
      <c r="D6" s="183" t="s">
        <v>2</v>
      </c>
      <c r="E6" s="184" t="str">
        <f>'Form-Se2'!H4</f>
        <v>Baseline Year (Average of Yr 1 , Yr 2 &amp; Yr3)</v>
      </c>
      <c r="F6" s="185" t="s">
        <v>622</v>
      </c>
      <c r="H6" s="31"/>
      <c r="I6" s="31"/>
      <c r="J6" s="31"/>
      <c r="K6" s="42"/>
    </row>
    <row r="7" spans="1:11" ht="30" customHeight="1">
      <c r="A7" s="275" t="s">
        <v>5</v>
      </c>
      <c r="B7" s="276" t="s">
        <v>4</v>
      </c>
      <c r="C7" s="276"/>
      <c r="D7" s="277"/>
      <c r="E7" s="278"/>
      <c r="F7" s="279"/>
      <c r="H7" s="31"/>
      <c r="I7" s="31"/>
      <c r="J7" s="31"/>
      <c r="K7" s="42"/>
    </row>
    <row r="8" spans="1:11" ht="14.25">
      <c r="A8" s="44" t="s">
        <v>48</v>
      </c>
      <c r="B8" s="45" t="s">
        <v>1236</v>
      </c>
      <c r="C8" s="45" t="s">
        <v>92</v>
      </c>
      <c r="D8" s="46" t="s">
        <v>57</v>
      </c>
      <c r="E8" s="47">
        <f>'Form-Se2'!H103</f>
        <v>0</v>
      </c>
      <c r="F8" s="47">
        <f>'Form-Se2'!I103</f>
        <v>0</v>
      </c>
      <c r="H8" s="31"/>
      <c r="I8" s="31"/>
      <c r="J8" s="31"/>
      <c r="K8" s="42"/>
    </row>
    <row r="9" spans="1:11" ht="14.25">
      <c r="A9" s="44" t="s">
        <v>49</v>
      </c>
      <c r="B9" s="45" t="s">
        <v>188</v>
      </c>
      <c r="C9" s="45" t="s">
        <v>92</v>
      </c>
      <c r="D9" s="46" t="s">
        <v>57</v>
      </c>
      <c r="E9" s="47">
        <f>'Form-Se2'!H7</f>
        <v>0</v>
      </c>
      <c r="F9" s="595">
        <f>'Form-Se2'!I7-'Form-Se2'!I1008</f>
        <v>0</v>
      </c>
      <c r="H9" s="31"/>
      <c r="I9" s="31"/>
      <c r="J9" s="31"/>
      <c r="K9" s="42"/>
    </row>
    <row r="10" spans="1:11" ht="14.25">
      <c r="A10" s="44" t="s">
        <v>50</v>
      </c>
      <c r="B10" s="45" t="s">
        <v>201</v>
      </c>
      <c r="C10" s="45" t="s">
        <v>92</v>
      </c>
      <c r="D10" s="46" t="s">
        <v>57</v>
      </c>
      <c r="E10" s="47">
        <f>'Form-Se2'!H38</f>
        <v>0</v>
      </c>
      <c r="F10" s="47">
        <f>'Form-Se2'!I38</f>
        <v>0</v>
      </c>
      <c r="H10" s="31"/>
      <c r="I10" s="31"/>
      <c r="J10" s="31"/>
      <c r="K10" s="42"/>
    </row>
    <row r="11" spans="1:11" ht="14.25">
      <c r="A11" s="44" t="s">
        <v>58</v>
      </c>
      <c r="B11" s="45" t="s">
        <v>202</v>
      </c>
      <c r="C11" s="45" t="s">
        <v>92</v>
      </c>
      <c r="D11" s="46" t="s">
        <v>57</v>
      </c>
      <c r="E11" s="47">
        <f>'Form-Se2'!H51</f>
        <v>0</v>
      </c>
      <c r="F11" s="47">
        <f>'Form-Se2'!I51</f>
        <v>0</v>
      </c>
      <c r="H11" s="31"/>
      <c r="I11" s="31"/>
      <c r="J11" s="31"/>
      <c r="K11" s="42"/>
    </row>
    <row r="12" spans="1:11" ht="14.25">
      <c r="A12" s="44" t="s">
        <v>59</v>
      </c>
      <c r="B12" s="45" t="s">
        <v>203</v>
      </c>
      <c r="C12" s="45" t="s">
        <v>92</v>
      </c>
      <c r="D12" s="46" t="s">
        <v>57</v>
      </c>
      <c r="E12" s="47">
        <f>'Form-Se2'!H64</f>
        <v>0</v>
      </c>
      <c r="F12" s="47">
        <f>'Form-Se2'!I64</f>
        <v>0</v>
      </c>
      <c r="H12" s="31"/>
      <c r="I12" s="31"/>
      <c r="J12" s="31"/>
      <c r="K12" s="42"/>
    </row>
    <row r="13" spans="1:11" ht="14.25">
      <c r="A13" s="44" t="s">
        <v>60</v>
      </c>
      <c r="B13" s="45" t="s">
        <v>204</v>
      </c>
      <c r="C13" s="45" t="s">
        <v>92</v>
      </c>
      <c r="D13" s="46" t="s">
        <v>57</v>
      </c>
      <c r="E13" s="47">
        <f>'Form-Se2'!H77</f>
        <v>0</v>
      </c>
      <c r="F13" s="47">
        <f>'Form-Se2'!I77</f>
        <v>0</v>
      </c>
      <c r="H13" s="31"/>
      <c r="I13" s="31"/>
      <c r="J13" s="31"/>
      <c r="K13" s="42"/>
    </row>
    <row r="14" spans="1:11" ht="14.25">
      <c r="A14" s="44" t="s">
        <v>61</v>
      </c>
      <c r="B14" s="45" t="s">
        <v>205</v>
      </c>
      <c r="C14" s="45" t="s">
        <v>92</v>
      </c>
      <c r="D14" s="46" t="s">
        <v>57</v>
      </c>
      <c r="E14" s="47">
        <f>'Form-Se2'!H167</f>
        <v>0</v>
      </c>
      <c r="F14" s="595">
        <f>'Form-Se2'!I167-'Form-Se2'!I1009</f>
        <v>0</v>
      </c>
      <c r="H14" s="31"/>
      <c r="I14" s="31"/>
      <c r="J14" s="31"/>
      <c r="K14" s="42"/>
    </row>
    <row r="15" spans="1:11" ht="14.25">
      <c r="A15" s="44" t="s">
        <v>62</v>
      </c>
      <c r="B15" s="45" t="s">
        <v>947</v>
      </c>
      <c r="C15" s="45" t="s">
        <v>92</v>
      </c>
      <c r="D15" s="46" t="s">
        <v>57</v>
      </c>
      <c r="E15" s="47">
        <f>'Form-Se2'!H90</f>
        <v>0</v>
      </c>
      <c r="F15" s="47">
        <f>'Form-Se2'!I90</f>
        <v>0</v>
      </c>
      <c r="H15" s="31"/>
      <c r="I15" s="31"/>
      <c r="J15" s="31"/>
      <c r="K15" s="42"/>
    </row>
    <row r="16" spans="1:11" ht="14.25">
      <c r="A16" s="44" t="s">
        <v>63</v>
      </c>
      <c r="B16" s="45" t="s">
        <v>1255</v>
      </c>
      <c r="C16" s="45" t="s">
        <v>92</v>
      </c>
      <c r="D16" s="46" t="s">
        <v>57</v>
      </c>
      <c r="E16" s="47">
        <f>'Form-Se2'!H181+'Form-Se2'!H192+'Form-Se2'!H203</f>
        <v>0</v>
      </c>
      <c r="F16" s="47">
        <f>'Form-Se2'!I181+'Form-Se2'!I192+'Form-Se2'!I203</f>
        <v>0</v>
      </c>
      <c r="H16" s="31"/>
      <c r="I16" s="31"/>
      <c r="J16" s="31"/>
      <c r="K16" s="42"/>
    </row>
    <row r="17" spans="1:11" ht="14.25">
      <c r="A17" s="44"/>
      <c r="B17" s="45"/>
      <c r="C17" s="45"/>
      <c r="D17" s="46"/>
      <c r="E17" s="47"/>
      <c r="F17" s="47"/>
      <c r="H17" s="31"/>
      <c r="I17" s="31"/>
      <c r="J17" s="31"/>
      <c r="K17" s="42"/>
    </row>
    <row r="18" spans="1:11" ht="14.25">
      <c r="A18" s="44" t="s">
        <v>64</v>
      </c>
      <c r="B18" s="45" t="s">
        <v>1237</v>
      </c>
      <c r="C18" s="45" t="s">
        <v>75</v>
      </c>
      <c r="D18" s="46" t="s">
        <v>57</v>
      </c>
      <c r="E18" s="47">
        <f>'Form-Se2'!H104</f>
        <v>0</v>
      </c>
      <c r="F18" s="47">
        <f>'Form-Se2'!I104</f>
        <v>0</v>
      </c>
      <c r="H18" s="31"/>
      <c r="I18" s="31"/>
      <c r="J18" s="31"/>
      <c r="K18" s="42"/>
    </row>
    <row r="19" spans="1:11" ht="14.25">
      <c r="A19" s="44" t="s">
        <v>65</v>
      </c>
      <c r="B19" s="45" t="s">
        <v>189</v>
      </c>
      <c r="C19" s="45" t="s">
        <v>75</v>
      </c>
      <c r="D19" s="46" t="s">
        <v>57</v>
      </c>
      <c r="E19" s="47">
        <f>'Form-Se2'!H8</f>
        <v>0</v>
      </c>
      <c r="F19" s="47">
        <f>'Form-Se2'!I8</f>
        <v>0</v>
      </c>
      <c r="H19" s="31"/>
      <c r="I19" s="31"/>
      <c r="J19" s="31"/>
      <c r="K19" s="42"/>
    </row>
    <row r="20" spans="1:11" ht="15" customHeight="1">
      <c r="A20" s="44" t="s">
        <v>66</v>
      </c>
      <c r="B20" s="45" t="s">
        <v>206</v>
      </c>
      <c r="C20" s="45" t="s">
        <v>75</v>
      </c>
      <c r="D20" s="46" t="s">
        <v>57</v>
      </c>
      <c r="E20" s="47">
        <f>'Form-Se2'!H39</f>
        <v>0</v>
      </c>
      <c r="F20" s="47">
        <f>'Form-Se2'!I39</f>
        <v>0</v>
      </c>
      <c r="H20" s="31"/>
      <c r="I20" s="31"/>
      <c r="J20" s="31"/>
      <c r="K20" s="42"/>
    </row>
    <row r="21" spans="1:11" ht="14.25">
      <c r="A21" s="44" t="s">
        <v>67</v>
      </c>
      <c r="B21" s="45" t="s">
        <v>207</v>
      </c>
      <c r="C21" s="45" t="s">
        <v>75</v>
      </c>
      <c r="D21" s="46" t="s">
        <v>57</v>
      </c>
      <c r="E21" s="47">
        <f>'Form-Se2'!H52</f>
        <v>0</v>
      </c>
      <c r="F21" s="47">
        <f>'Form-Se2'!I52</f>
        <v>0</v>
      </c>
      <c r="H21" s="31"/>
      <c r="I21" s="31"/>
      <c r="J21" s="31"/>
      <c r="K21" s="42"/>
    </row>
    <row r="22" spans="1:11" ht="14.25">
      <c r="A22" s="44" t="s">
        <v>210</v>
      </c>
      <c r="B22" s="45" t="s">
        <v>860</v>
      </c>
      <c r="C22" s="45" t="s">
        <v>75</v>
      </c>
      <c r="D22" s="46" t="s">
        <v>57</v>
      </c>
      <c r="E22" s="47">
        <f>'Form-Se2'!H65</f>
        <v>0</v>
      </c>
      <c r="F22" s="47">
        <f>'Form-Se2'!I65</f>
        <v>0</v>
      </c>
      <c r="H22" s="31"/>
      <c r="I22" s="31"/>
      <c r="J22" s="31"/>
      <c r="K22" s="42"/>
    </row>
    <row r="23" spans="1:11" ht="14.25">
      <c r="A23" s="44" t="s">
        <v>929</v>
      </c>
      <c r="B23" s="45" t="s">
        <v>208</v>
      </c>
      <c r="C23" s="45" t="s">
        <v>75</v>
      </c>
      <c r="D23" s="46" t="s">
        <v>57</v>
      </c>
      <c r="E23" s="47">
        <f>'Form-Se2'!H78</f>
        <v>0</v>
      </c>
      <c r="F23" s="47">
        <f>'Form-Se2'!I78</f>
        <v>0</v>
      </c>
      <c r="H23" s="31"/>
      <c r="I23" s="31"/>
      <c r="J23" s="31"/>
      <c r="K23" s="42"/>
    </row>
    <row r="24" spans="1:11" ht="14.25">
      <c r="A24" s="44" t="s">
        <v>930</v>
      </c>
      <c r="B24" s="45" t="s">
        <v>209</v>
      </c>
      <c r="C24" s="45" t="s">
        <v>75</v>
      </c>
      <c r="D24" s="46" t="s">
        <v>57</v>
      </c>
      <c r="E24" s="47">
        <f>'Form-Se2'!H168</f>
        <v>0</v>
      </c>
      <c r="F24" s="47">
        <f>'Form-Se2'!I168</f>
        <v>0</v>
      </c>
      <c r="H24" s="31"/>
      <c r="I24" s="31"/>
      <c r="J24" s="31"/>
      <c r="K24" s="42"/>
    </row>
    <row r="25" spans="1:11" ht="14.25">
      <c r="A25" s="44" t="s">
        <v>1238</v>
      </c>
      <c r="B25" s="48" t="s">
        <v>948</v>
      </c>
      <c r="C25" s="45" t="s">
        <v>75</v>
      </c>
      <c r="D25" s="46" t="s">
        <v>57</v>
      </c>
      <c r="E25" s="47">
        <f>'Form-Se2'!H91</f>
        <v>0</v>
      </c>
      <c r="F25" s="47">
        <f>'Form-Se2'!I91</f>
        <v>0</v>
      </c>
      <c r="H25" s="31"/>
      <c r="I25" s="31"/>
      <c r="J25" s="31"/>
      <c r="K25" s="42"/>
    </row>
    <row r="26" spans="1:11" ht="14.25">
      <c r="A26" s="44" t="s">
        <v>1239</v>
      </c>
      <c r="B26" s="48" t="s">
        <v>1254</v>
      </c>
      <c r="C26" s="48" t="s">
        <v>75</v>
      </c>
      <c r="D26" s="49" t="s">
        <v>57</v>
      </c>
      <c r="E26" s="47">
        <f>'Form-Se2'!H215</f>
        <v>0</v>
      </c>
      <c r="F26" s="47">
        <f>'Form-Se2'!I215</f>
        <v>0</v>
      </c>
      <c r="H26" s="31"/>
      <c r="I26" s="31"/>
      <c r="J26" s="31"/>
      <c r="K26" s="42"/>
    </row>
    <row r="27" spans="1:11" ht="14.25">
      <c r="A27" s="44"/>
      <c r="B27" s="48"/>
      <c r="C27" s="48"/>
      <c r="D27" s="49"/>
      <c r="E27" s="47"/>
      <c r="F27" s="47"/>
      <c r="H27" s="31"/>
      <c r="I27" s="31"/>
      <c r="J27" s="31"/>
      <c r="K27" s="42"/>
    </row>
    <row r="28" spans="1:11" s="286" customFormat="1" ht="14.25">
      <c r="A28" s="280" t="s">
        <v>6</v>
      </c>
      <c r="B28" s="281" t="s">
        <v>841</v>
      </c>
      <c r="C28" s="281"/>
      <c r="D28" s="282"/>
      <c r="E28" s="283"/>
      <c r="F28" s="283"/>
      <c r="G28" s="284"/>
      <c r="H28" s="284"/>
      <c r="I28" s="284"/>
      <c r="J28" s="284"/>
      <c r="K28" s="285"/>
    </row>
    <row r="29" spans="1:11" s="286" customFormat="1" ht="14.25">
      <c r="A29" s="44" t="s">
        <v>225</v>
      </c>
      <c r="B29" s="287" t="s">
        <v>1240</v>
      </c>
      <c r="C29" s="287" t="s">
        <v>697</v>
      </c>
      <c r="D29" s="17" t="s">
        <v>3</v>
      </c>
      <c r="E29" s="47">
        <f>'Form-Se2'!H113</f>
        <v>0</v>
      </c>
      <c r="F29" s="47">
        <f>'Form-Se2'!I113</f>
        <v>0</v>
      </c>
      <c r="G29" s="284"/>
      <c r="H29" s="284"/>
      <c r="I29" s="284"/>
      <c r="J29" s="284"/>
      <c r="K29" s="285"/>
    </row>
    <row r="30" spans="1:11" ht="14.25">
      <c r="A30" s="44" t="s">
        <v>226</v>
      </c>
      <c r="B30" s="287" t="s">
        <v>211</v>
      </c>
      <c r="C30" s="287" t="s">
        <v>697</v>
      </c>
      <c r="D30" s="17" t="s">
        <v>3</v>
      </c>
      <c r="E30" s="19">
        <f>'Form-Se2'!H20</f>
        <v>0</v>
      </c>
      <c r="F30" s="19">
        <f>'Form-Se2'!I20</f>
        <v>0</v>
      </c>
      <c r="H30" s="31"/>
      <c r="I30" s="31"/>
      <c r="J30" s="31"/>
      <c r="K30" s="42"/>
    </row>
    <row r="31" spans="1:11" ht="14.25">
      <c r="A31" s="44" t="s">
        <v>227</v>
      </c>
      <c r="B31" s="287" t="s">
        <v>212</v>
      </c>
      <c r="C31" s="287" t="s">
        <v>697</v>
      </c>
      <c r="D31" s="17" t="s">
        <v>3</v>
      </c>
      <c r="E31" s="19">
        <f>'Form-Se2'!H48</f>
        <v>0</v>
      </c>
      <c r="F31" s="19">
        <f>'Form-Se2'!I48</f>
        <v>0</v>
      </c>
      <c r="H31" s="31"/>
      <c r="I31" s="31"/>
      <c r="J31" s="31"/>
      <c r="K31" s="42"/>
    </row>
    <row r="32" spans="1:11" ht="14.25">
      <c r="A32" s="44" t="s">
        <v>228</v>
      </c>
      <c r="B32" s="287" t="s">
        <v>213</v>
      </c>
      <c r="C32" s="287" t="s">
        <v>697</v>
      </c>
      <c r="D32" s="17" t="s">
        <v>3</v>
      </c>
      <c r="E32" s="19">
        <f>'Form-Se2'!H61</f>
        <v>0</v>
      </c>
      <c r="F32" s="19">
        <f>'Form-Se2'!I61</f>
        <v>0</v>
      </c>
      <c r="H32" s="31"/>
      <c r="I32" s="31"/>
      <c r="J32" s="31"/>
      <c r="K32" s="42"/>
    </row>
    <row r="33" spans="1:11" ht="14.25">
      <c r="A33" s="44" t="s">
        <v>229</v>
      </c>
      <c r="B33" s="287" t="s">
        <v>840</v>
      </c>
      <c r="C33" s="287" t="s">
        <v>697</v>
      </c>
      <c r="D33" s="17" t="s">
        <v>3</v>
      </c>
      <c r="E33" s="19">
        <f>'Form-Se2'!H74</f>
        <v>0</v>
      </c>
      <c r="F33" s="19">
        <f>'Form-Se2'!I74</f>
        <v>0</v>
      </c>
      <c r="H33" s="31"/>
      <c r="I33" s="31"/>
      <c r="J33" s="31"/>
      <c r="K33" s="42"/>
    </row>
    <row r="34" spans="1:11" ht="14.25">
      <c r="A34" s="44" t="s">
        <v>230</v>
      </c>
      <c r="B34" s="287" t="s">
        <v>215</v>
      </c>
      <c r="C34" s="287" t="s">
        <v>697</v>
      </c>
      <c r="D34" s="17" t="s">
        <v>3</v>
      </c>
      <c r="E34" s="19">
        <f>'Form-Se2'!H87</f>
        <v>0</v>
      </c>
      <c r="F34" s="19">
        <f>'Form-Se2'!I87</f>
        <v>0</v>
      </c>
      <c r="H34" s="31"/>
      <c r="I34" s="31"/>
      <c r="J34" s="31"/>
      <c r="K34" s="42"/>
    </row>
    <row r="35" spans="1:11" ht="14.25">
      <c r="A35" s="44" t="s">
        <v>231</v>
      </c>
      <c r="B35" s="287" t="s">
        <v>216</v>
      </c>
      <c r="C35" s="287" t="s">
        <v>697</v>
      </c>
      <c r="D35" s="17" t="s">
        <v>3</v>
      </c>
      <c r="E35" s="19">
        <f>'Form-Se2'!H177</f>
        <v>0</v>
      </c>
      <c r="F35" s="19">
        <f>'Form-Se2'!I177</f>
        <v>0</v>
      </c>
      <c r="H35" s="31"/>
      <c r="I35" s="31"/>
      <c r="J35" s="31"/>
      <c r="K35" s="42"/>
    </row>
    <row r="36" spans="1:11" ht="14.25">
      <c r="A36" s="44" t="s">
        <v>232</v>
      </c>
      <c r="B36" s="287" t="s">
        <v>949</v>
      </c>
      <c r="C36" s="287" t="s">
        <v>697</v>
      </c>
      <c r="D36" s="17" t="s">
        <v>3</v>
      </c>
      <c r="E36" s="19">
        <f>'Form-Se2'!H100</f>
        <v>0</v>
      </c>
      <c r="F36" s="19">
        <f>'Form-Se2'!I100</f>
        <v>0</v>
      </c>
      <c r="H36" s="31"/>
      <c r="I36" s="31"/>
      <c r="J36" s="31"/>
      <c r="K36" s="42"/>
    </row>
    <row r="37" spans="1:11" ht="14.25">
      <c r="A37" s="44" t="s">
        <v>932</v>
      </c>
      <c r="B37" s="287" t="s">
        <v>220</v>
      </c>
      <c r="C37" s="287" t="s">
        <v>697</v>
      </c>
      <c r="D37" s="17" t="s">
        <v>3</v>
      </c>
      <c r="E37" s="19">
        <f>_xlfn.IFERROR(E26*100/E16,0)</f>
        <v>0</v>
      </c>
      <c r="F37" s="19">
        <f>_xlfn.IFERROR(F26*100/F16,0)</f>
        <v>0</v>
      </c>
      <c r="H37" s="31"/>
      <c r="I37" s="31"/>
      <c r="J37" s="31"/>
      <c r="K37" s="42"/>
    </row>
    <row r="38" spans="1:11" ht="14.25">
      <c r="A38" s="202"/>
      <c r="B38" s="294"/>
      <c r="C38" s="294"/>
      <c r="D38" s="202"/>
      <c r="E38" s="295"/>
      <c r="F38" s="295"/>
      <c r="H38" s="31"/>
      <c r="I38" s="31"/>
      <c r="J38" s="31"/>
      <c r="K38" s="42"/>
    </row>
    <row r="39" spans="1:11" ht="14.25">
      <c r="A39" s="43" t="s">
        <v>28</v>
      </c>
      <c r="B39" s="1150" t="s">
        <v>107</v>
      </c>
      <c r="C39" s="1151"/>
      <c r="D39" s="1151"/>
      <c r="E39" s="1151"/>
      <c r="F39" s="1152"/>
      <c r="H39" s="31"/>
      <c r="I39" s="31"/>
      <c r="J39" s="31"/>
      <c r="K39" s="42"/>
    </row>
    <row r="40" spans="1:11" ht="14.25">
      <c r="A40" s="43" t="s">
        <v>793</v>
      </c>
      <c r="B40" s="1150" t="s">
        <v>94</v>
      </c>
      <c r="C40" s="1151"/>
      <c r="D40" s="1151"/>
      <c r="E40" s="1151"/>
      <c r="F40" s="1152"/>
      <c r="H40" s="31"/>
      <c r="I40" s="31"/>
      <c r="J40" s="31"/>
      <c r="K40" s="42"/>
    </row>
    <row r="41" spans="1:11" ht="14.25">
      <c r="A41" s="50" t="s">
        <v>35</v>
      </c>
      <c r="B41" s="3" t="str">
        <f>'Form-Se2'!B476</f>
        <v> Total Electricity Purchased from Grid/ others</v>
      </c>
      <c r="C41" s="4" t="s">
        <v>75</v>
      </c>
      <c r="D41" s="5" t="s">
        <v>69</v>
      </c>
      <c r="E41" s="6">
        <f>'Form-Se2'!H461</f>
        <v>0</v>
      </c>
      <c r="F41" s="6">
        <f>'Form-Se2'!I461</f>
        <v>0</v>
      </c>
      <c r="H41" s="31"/>
      <c r="I41" s="31"/>
      <c r="J41" s="31"/>
      <c r="K41" s="42"/>
    </row>
    <row r="42" spans="1:11" ht="14.25">
      <c r="A42" s="50" t="s">
        <v>36</v>
      </c>
      <c r="B42" s="3" t="str">
        <f>'Form-Se2'!B461</f>
        <v>Purchased Electricity from Grid (SEB)</v>
      </c>
      <c r="C42" s="4" t="s">
        <v>75</v>
      </c>
      <c r="D42" s="5" t="s">
        <v>69</v>
      </c>
      <c r="E42" s="5">
        <f>'Form-Se2'!H461</f>
        <v>0</v>
      </c>
      <c r="F42" s="10">
        <f>'Form-Se2'!I461</f>
        <v>0</v>
      </c>
      <c r="H42" s="31"/>
      <c r="I42" s="31"/>
      <c r="J42" s="31"/>
      <c r="K42" s="42"/>
    </row>
    <row r="43" spans="1:11" ht="14.25">
      <c r="A43" s="50" t="s">
        <v>37</v>
      </c>
      <c r="B43" s="3" t="str">
        <f>'Form-Se2'!B462</f>
        <v>Renawble Energy (through Wheeling)</v>
      </c>
      <c r="C43" s="4" t="s">
        <v>75</v>
      </c>
      <c r="D43" s="5" t="s">
        <v>69</v>
      </c>
      <c r="E43" s="5">
        <f>'Form-Se2'!H462</f>
        <v>0</v>
      </c>
      <c r="F43" s="10">
        <f>'Form-Se2'!I462</f>
        <v>0</v>
      </c>
      <c r="H43" s="31"/>
      <c r="I43" s="31"/>
      <c r="J43" s="31"/>
      <c r="K43" s="42"/>
    </row>
    <row r="44" spans="1:11" ht="28.5">
      <c r="A44" s="50" t="s">
        <v>38</v>
      </c>
      <c r="B44" s="3" t="str">
        <f>'Form-Se2'!B463</f>
        <v>Electricity from CPP located outside from plant boundary (Through Wheeling)</v>
      </c>
      <c r="C44" s="4" t="s">
        <v>75</v>
      </c>
      <c r="D44" s="5" t="s">
        <v>69</v>
      </c>
      <c r="E44" s="5">
        <f>'Form-Se2'!H463</f>
        <v>0</v>
      </c>
      <c r="F44" s="10">
        <f>'Form-Se2'!I463</f>
        <v>0</v>
      </c>
      <c r="H44" s="31"/>
      <c r="I44" s="31"/>
      <c r="J44" s="31"/>
      <c r="K44" s="42"/>
    </row>
    <row r="45" spans="1:11" ht="14.25">
      <c r="A45" s="50" t="s">
        <v>39</v>
      </c>
      <c r="B45" s="3" t="str">
        <f>'Form-Se2'!B470</f>
        <v>Plant Connected Load </v>
      </c>
      <c r="C45" s="4" t="s">
        <v>75</v>
      </c>
      <c r="D45" s="5" t="s">
        <v>20</v>
      </c>
      <c r="E45" s="5">
        <f>'Form-Se2'!H470</f>
        <v>0</v>
      </c>
      <c r="F45" s="10">
        <f>'Form-Se2'!I470</f>
        <v>0</v>
      </c>
      <c r="H45" s="31"/>
      <c r="I45" s="31"/>
      <c r="J45" s="31"/>
      <c r="K45" s="42"/>
    </row>
    <row r="46" spans="1:11" ht="14.25">
      <c r="A46" s="50" t="s">
        <v>40</v>
      </c>
      <c r="B46" s="3" t="str">
        <f>'Form-Se2'!B471</f>
        <v>Contract demand with utility</v>
      </c>
      <c r="C46" s="4"/>
      <c r="D46" s="5" t="s">
        <v>27</v>
      </c>
      <c r="E46" s="5">
        <f>'Form-Se2'!H471</f>
        <v>0</v>
      </c>
      <c r="F46" s="10">
        <f>'Form-Se2'!I471</f>
        <v>0</v>
      </c>
      <c r="H46" s="31"/>
      <c r="I46" s="31"/>
      <c r="J46" s="31"/>
      <c r="K46" s="42"/>
    </row>
    <row r="47" spans="1:11" ht="14.25">
      <c r="A47" s="50"/>
      <c r="B47" s="53"/>
      <c r="C47" s="41"/>
      <c r="D47" s="5"/>
      <c r="E47" s="5"/>
      <c r="F47" s="11"/>
      <c r="H47" s="31"/>
      <c r="I47" s="31"/>
      <c r="J47" s="31"/>
      <c r="K47" s="42"/>
    </row>
    <row r="48" spans="1:11" ht="14.25">
      <c r="A48" s="43" t="s">
        <v>233</v>
      </c>
      <c r="B48" s="1150" t="s">
        <v>47</v>
      </c>
      <c r="C48" s="1151"/>
      <c r="D48" s="1151"/>
      <c r="E48" s="1151"/>
      <c r="F48" s="1152"/>
      <c r="H48" s="31"/>
      <c r="I48" s="31"/>
      <c r="J48" s="31"/>
      <c r="K48" s="42"/>
    </row>
    <row r="49" spans="1:11" ht="14.25">
      <c r="A49" s="54" t="s">
        <v>851</v>
      </c>
      <c r="B49" s="55" t="s">
        <v>7</v>
      </c>
      <c r="C49" s="56"/>
      <c r="D49" s="5"/>
      <c r="E49" s="5"/>
      <c r="F49" s="11"/>
      <c r="H49" s="31"/>
      <c r="I49" s="31"/>
      <c r="J49" s="31"/>
      <c r="K49" s="42"/>
    </row>
    <row r="50" spans="1:11" ht="14.25">
      <c r="A50" s="50" t="s">
        <v>35</v>
      </c>
      <c r="B50" s="3" t="str">
        <f>'Form-Se2'!B482</f>
        <v>Grid Connected</v>
      </c>
      <c r="C50" s="56"/>
      <c r="D50" s="5" t="s">
        <v>46</v>
      </c>
      <c r="E50" s="5" t="str">
        <f>'Form-Se2'!H482</f>
        <v>YES</v>
      </c>
      <c r="F50" s="10" t="str">
        <f>'Form-Se2'!I482</f>
        <v>YES</v>
      </c>
      <c r="H50" s="31"/>
      <c r="I50" s="31"/>
      <c r="J50" s="31"/>
      <c r="K50" s="42"/>
    </row>
    <row r="51" spans="1:11" ht="33.75" customHeight="1">
      <c r="A51" s="50" t="s">
        <v>36</v>
      </c>
      <c r="B51" s="3" t="s">
        <v>122</v>
      </c>
      <c r="C51" s="4" t="s">
        <v>99</v>
      </c>
      <c r="D51" s="5" t="s">
        <v>69</v>
      </c>
      <c r="E51" s="6">
        <f>'Form-Se2'!H484</f>
        <v>0</v>
      </c>
      <c r="F51" s="6">
        <f>'Form-Se2'!I484</f>
        <v>0</v>
      </c>
      <c r="H51" s="31"/>
      <c r="I51" s="31"/>
      <c r="J51" s="31"/>
      <c r="K51" s="42"/>
    </row>
    <row r="52" spans="1:11" ht="14.25">
      <c r="A52" s="50" t="s">
        <v>37</v>
      </c>
      <c r="B52" s="53" t="s">
        <v>68</v>
      </c>
      <c r="C52" s="41"/>
      <c r="D52" s="5" t="s">
        <v>114</v>
      </c>
      <c r="E52" s="6">
        <f>'Form-Se2'!H966</f>
        <v>0</v>
      </c>
      <c r="F52" s="12">
        <f>'Form-Se2'!I966</f>
        <v>0</v>
      </c>
      <c r="H52" s="31"/>
      <c r="I52" s="31"/>
      <c r="J52" s="31"/>
      <c r="K52" s="42"/>
    </row>
    <row r="53" spans="1:11" ht="14.25">
      <c r="A53" s="57" t="s">
        <v>852</v>
      </c>
      <c r="B53" s="1147" t="s">
        <v>1229</v>
      </c>
      <c r="C53" s="1147"/>
      <c r="D53" s="1148"/>
      <c r="E53" s="1148"/>
      <c r="F53" s="1149"/>
      <c r="H53" s="31"/>
      <c r="I53" s="31"/>
      <c r="J53" s="31"/>
      <c r="K53" s="42"/>
    </row>
    <row r="54" spans="1:7" s="41" customFormat="1" ht="14.25">
      <c r="A54" s="50" t="s">
        <v>35</v>
      </c>
      <c r="B54" s="4" t="str">
        <f>'Form-Se2'!B491</f>
        <v>Installed Capacity (C )</v>
      </c>
      <c r="C54" s="58"/>
      <c r="D54" s="5" t="s">
        <v>46</v>
      </c>
      <c r="E54" s="62">
        <f>'Form-Se2'!H491</f>
        <v>0</v>
      </c>
      <c r="F54" s="62">
        <f>'Form-Se2'!I491</f>
        <v>0</v>
      </c>
      <c r="G54" s="40"/>
    </row>
    <row r="55" spans="1:11" ht="14.25">
      <c r="A55" s="61" t="s">
        <v>36</v>
      </c>
      <c r="B55" s="7" t="s">
        <v>123</v>
      </c>
      <c r="C55" s="9"/>
      <c r="D55" s="8" t="s">
        <v>69</v>
      </c>
      <c r="E55" s="62">
        <f>'Form-Se2'!H492</f>
        <v>0</v>
      </c>
      <c r="F55" s="62">
        <f>'Form-Se2'!I492</f>
        <v>0</v>
      </c>
      <c r="H55" s="31"/>
      <c r="I55" s="31"/>
      <c r="J55" s="31"/>
      <c r="K55" s="42"/>
    </row>
    <row r="56" spans="1:11" ht="14.25">
      <c r="A56" s="50" t="s">
        <v>37</v>
      </c>
      <c r="B56" s="3" t="s">
        <v>16</v>
      </c>
      <c r="C56" s="4"/>
      <c r="D56" s="5" t="s">
        <v>117</v>
      </c>
      <c r="E56" s="62">
        <f>'Form-Se2'!H967</f>
        <v>0</v>
      </c>
      <c r="F56" s="60">
        <f>'Form-Se2'!I493</f>
        <v>0</v>
      </c>
      <c r="H56" s="31"/>
      <c r="I56" s="31"/>
      <c r="J56" s="31"/>
      <c r="K56" s="42"/>
    </row>
    <row r="57" spans="1:11" ht="14.25">
      <c r="A57" s="50" t="s">
        <v>38</v>
      </c>
      <c r="B57" s="3" t="s">
        <v>17</v>
      </c>
      <c r="C57" s="4"/>
      <c r="D57" s="5" t="s">
        <v>3</v>
      </c>
      <c r="E57" s="59">
        <f>'Form-Se2'!H493</f>
        <v>0</v>
      </c>
      <c r="F57" s="60">
        <f>'Form-Se2'!I494</f>
        <v>0</v>
      </c>
      <c r="H57" s="31"/>
      <c r="I57" s="31"/>
      <c r="J57" s="31"/>
      <c r="K57" s="42"/>
    </row>
    <row r="58" spans="1:11" ht="14.25">
      <c r="A58" s="50" t="s">
        <v>39</v>
      </c>
      <c r="B58" s="3" t="str">
        <f>'Form-Se2'!B494</f>
        <v>Design Heat Rate (DHR)</v>
      </c>
      <c r="C58" s="4"/>
      <c r="D58" s="5" t="s">
        <v>114</v>
      </c>
      <c r="E58" s="59">
        <f>'Form-Se2'!H494</f>
        <v>0</v>
      </c>
      <c r="F58" s="60">
        <f>'Form-Se2'!I495</f>
        <v>0</v>
      </c>
      <c r="H58" s="31"/>
      <c r="I58" s="31"/>
      <c r="J58" s="31"/>
      <c r="K58" s="42"/>
    </row>
    <row r="59" spans="1:11" ht="14.25">
      <c r="A59" s="50" t="s">
        <v>40</v>
      </c>
      <c r="B59" s="3" t="s">
        <v>111</v>
      </c>
      <c r="C59" s="4"/>
      <c r="D59" s="5" t="s">
        <v>3</v>
      </c>
      <c r="E59" s="59">
        <f>'Form-Se2'!H495</f>
        <v>0</v>
      </c>
      <c r="F59" s="59">
        <f>'Form-Se2'!I495</f>
        <v>0</v>
      </c>
      <c r="H59" s="31"/>
      <c r="I59" s="31"/>
      <c r="J59" s="31"/>
      <c r="K59" s="42"/>
    </row>
    <row r="60" spans="1:11" ht="14.25">
      <c r="A60" s="562" t="s">
        <v>853</v>
      </c>
      <c r="B60" s="1153" t="s">
        <v>1241</v>
      </c>
      <c r="C60" s="1153"/>
      <c r="D60" s="1153"/>
      <c r="E60" s="1153"/>
      <c r="F60" s="1153"/>
      <c r="H60" s="31"/>
      <c r="I60" s="31"/>
      <c r="J60" s="31"/>
      <c r="K60" s="42"/>
    </row>
    <row r="61" spans="1:11" ht="14.25">
      <c r="A61" s="5" t="s">
        <v>35</v>
      </c>
      <c r="B61" s="561" t="str">
        <f>'Form-Se2'!B501</f>
        <v>Installed Capacity (C )</v>
      </c>
      <c r="C61" s="4"/>
      <c r="D61" s="17" t="s">
        <v>69</v>
      </c>
      <c r="E61" s="62">
        <f>'Form-Se2'!H501</f>
        <v>0</v>
      </c>
      <c r="F61" s="62">
        <f>'Form-Se2'!I501</f>
        <v>0</v>
      </c>
      <c r="H61" s="31"/>
      <c r="I61" s="31"/>
      <c r="J61" s="31"/>
      <c r="K61" s="42"/>
    </row>
    <row r="62" spans="1:11" ht="14.25">
      <c r="A62" s="5" t="s">
        <v>36</v>
      </c>
      <c r="B62" s="561" t="str">
        <f>'Form-Se2'!B502</f>
        <v>Annual Gross Unit generation</v>
      </c>
      <c r="C62" s="4"/>
      <c r="D62" s="17" t="s">
        <v>69</v>
      </c>
      <c r="E62" s="62">
        <f>'Form-Se2'!H502</f>
        <v>0</v>
      </c>
      <c r="F62" s="62">
        <f>'Form-Se2'!I502</f>
        <v>0</v>
      </c>
      <c r="H62" s="31"/>
      <c r="I62" s="31"/>
      <c r="J62" s="31"/>
      <c r="K62" s="42"/>
    </row>
    <row r="63" spans="1:11" ht="14.25">
      <c r="A63" s="5" t="s">
        <v>37</v>
      </c>
      <c r="B63" s="561" t="str">
        <f>'Form-Se2'!B503</f>
        <v>Auxiliary Power Consumption (APC)</v>
      </c>
      <c r="C63" s="4"/>
      <c r="D63" s="17" t="s">
        <v>3</v>
      </c>
      <c r="E63" s="62">
        <f>'Form-Se2'!H503</f>
        <v>0</v>
      </c>
      <c r="F63" s="62">
        <f>'Form-Se2'!I503</f>
        <v>0</v>
      </c>
      <c r="H63" s="31"/>
      <c r="I63" s="31"/>
      <c r="J63" s="31"/>
      <c r="K63" s="42"/>
    </row>
    <row r="64" spans="1:11" ht="14.25">
      <c r="A64" s="5" t="s">
        <v>38</v>
      </c>
      <c r="B64" s="561" t="str">
        <f>'Form-Se2'!B504</f>
        <v>Design Heat Rate (DHR)</v>
      </c>
      <c r="C64" s="4"/>
      <c r="D64" s="16" t="s">
        <v>117</v>
      </c>
      <c r="E64" s="62">
        <f>'Form-Se2'!H504</f>
        <v>0</v>
      </c>
      <c r="F64" s="62">
        <f>'Form-Se2'!I504</f>
        <v>0</v>
      </c>
      <c r="H64" s="31"/>
      <c r="I64" s="31"/>
      <c r="J64" s="31"/>
      <c r="K64" s="42"/>
    </row>
    <row r="65" spans="1:11" ht="14.25">
      <c r="A65" s="5" t="s">
        <v>39</v>
      </c>
      <c r="B65" s="561" t="str">
        <f>'Form-Se2'!B505</f>
        <v>Plant Load Factor (PLF)</v>
      </c>
      <c r="C65" s="4"/>
      <c r="D65" s="16" t="s">
        <v>3</v>
      </c>
      <c r="E65" s="62">
        <f>'Form-Se2'!H505</f>
        <v>0</v>
      </c>
      <c r="F65" s="62">
        <f>'Form-Se2'!I505</f>
        <v>0</v>
      </c>
      <c r="H65" s="31"/>
      <c r="I65" s="31"/>
      <c r="J65" s="31"/>
      <c r="K65" s="42"/>
    </row>
    <row r="66" spans="1:11" ht="14.25">
      <c r="A66" s="557" t="s">
        <v>854</v>
      </c>
      <c r="B66" s="1153" t="s">
        <v>1242</v>
      </c>
      <c r="C66" s="1153"/>
      <c r="D66" s="1153"/>
      <c r="E66" s="1153"/>
      <c r="F66" s="1153"/>
      <c r="H66" s="31"/>
      <c r="I66" s="31"/>
      <c r="J66" s="31"/>
      <c r="K66" s="42"/>
    </row>
    <row r="67" spans="1:11" ht="14.25">
      <c r="A67" s="5" t="s">
        <v>35</v>
      </c>
      <c r="B67" s="4" t="str">
        <f>'Form-Se2'!B510</f>
        <v>Installed Capacity (C )</v>
      </c>
      <c r="C67" s="4"/>
      <c r="D67" s="5" t="s">
        <v>46</v>
      </c>
      <c r="E67" s="62">
        <f>'Form-Se2'!H510</f>
        <v>0</v>
      </c>
      <c r="F67" s="62">
        <f>'Form-Se2'!I510</f>
        <v>0</v>
      </c>
      <c r="H67" s="31"/>
      <c r="I67" s="31"/>
      <c r="J67" s="31"/>
      <c r="K67" s="42"/>
    </row>
    <row r="68" spans="1:11" ht="14.25">
      <c r="A68" s="5" t="s">
        <v>36</v>
      </c>
      <c r="B68" s="4" t="str">
        <f>'Form-Se2'!B511</f>
        <v>Annual generation</v>
      </c>
      <c r="C68" s="4"/>
      <c r="D68" s="5" t="s">
        <v>69</v>
      </c>
      <c r="E68" s="62">
        <f>'Form-Se2'!H511</f>
        <v>0</v>
      </c>
      <c r="F68" s="62">
        <f>'Form-Se2'!I511</f>
        <v>0</v>
      </c>
      <c r="H68" s="31"/>
      <c r="I68" s="31"/>
      <c r="J68" s="31"/>
      <c r="K68" s="42"/>
    </row>
    <row r="69" spans="1:11" ht="14.25">
      <c r="A69" s="5" t="s">
        <v>37</v>
      </c>
      <c r="B69" s="4" t="str">
        <f>'Form-Se2'!B512</f>
        <v>Designed Heat Rate </v>
      </c>
      <c r="C69" s="4"/>
      <c r="D69" s="5" t="s">
        <v>114</v>
      </c>
      <c r="E69" s="62">
        <f>'Form-Se2'!H512</f>
        <v>0</v>
      </c>
      <c r="F69" s="62">
        <f>'Form-Se2'!I512</f>
        <v>0</v>
      </c>
      <c r="H69" s="31"/>
      <c r="I69" s="31"/>
      <c r="J69" s="31"/>
      <c r="K69" s="42"/>
    </row>
    <row r="70" spans="1:11" ht="14.25">
      <c r="A70" s="5" t="s">
        <v>38</v>
      </c>
      <c r="B70" s="4" t="str">
        <f>'Form-Se2'!B513</f>
        <v>Auxiliary Power Consumption  (APC) </v>
      </c>
      <c r="C70" s="4"/>
      <c r="D70" s="108" t="s">
        <v>3</v>
      </c>
      <c r="E70" s="62">
        <f>'Form-Se2'!H513</f>
        <v>0</v>
      </c>
      <c r="F70" s="62">
        <f>'Form-Se2'!I513</f>
        <v>0</v>
      </c>
      <c r="H70" s="31"/>
      <c r="I70" s="31"/>
      <c r="J70" s="31"/>
      <c r="K70" s="42"/>
    </row>
    <row r="71" spans="1:11" ht="14.25">
      <c r="A71" s="5" t="s">
        <v>39</v>
      </c>
      <c r="B71" s="4" t="str">
        <f>'Form-Se2'!B514</f>
        <v>Running Hours</v>
      </c>
      <c r="C71" s="4"/>
      <c r="D71" s="556" t="s">
        <v>93</v>
      </c>
      <c r="E71" s="62">
        <f>'Form-Se2'!H514</f>
        <v>0</v>
      </c>
      <c r="F71" s="62">
        <f>'Form-Se2'!I514</f>
        <v>0</v>
      </c>
      <c r="H71" s="31"/>
      <c r="I71" s="31"/>
      <c r="J71" s="31"/>
      <c r="K71" s="42"/>
    </row>
    <row r="72" spans="1:11" ht="14.25">
      <c r="A72" s="557" t="s">
        <v>1243</v>
      </c>
      <c r="B72" s="1154" t="str">
        <f>'Form-Se2'!B516</f>
        <v>Through Coal/Biomass based Boiler and WHRB Steam turbine </v>
      </c>
      <c r="C72" s="1153"/>
      <c r="D72" s="1153"/>
      <c r="E72" s="1153"/>
      <c r="F72" s="1153"/>
      <c r="H72" s="31"/>
      <c r="I72" s="31"/>
      <c r="J72" s="31"/>
      <c r="K72" s="42"/>
    </row>
    <row r="73" spans="1:11" ht="14.25">
      <c r="A73" s="5" t="s">
        <v>35</v>
      </c>
      <c r="B73" s="4" t="str">
        <f>'Form-Se2'!B518</f>
        <v>Power Plant Capacity (C )</v>
      </c>
      <c r="C73" s="4"/>
      <c r="D73" s="16" t="str">
        <f>'Form-Se2'!D518</f>
        <v>MW</v>
      </c>
      <c r="E73" s="62">
        <f>'Form-Se2'!H518</f>
        <v>0</v>
      </c>
      <c r="F73" s="62">
        <f>'Form-Se2'!I518</f>
        <v>0</v>
      </c>
      <c r="H73" s="31"/>
      <c r="I73" s="31"/>
      <c r="J73" s="31"/>
      <c r="K73" s="42"/>
    </row>
    <row r="74" spans="1:11" ht="14.25">
      <c r="A74" s="5" t="s">
        <v>36</v>
      </c>
      <c r="B74" s="4" t="str">
        <f>'Form-Se2'!B519</f>
        <v>Annual Grosss Unit Generation </v>
      </c>
      <c r="C74" s="4"/>
      <c r="D74" s="16" t="str">
        <f>'Form-Se2'!D519</f>
        <v>Lakh kWh</v>
      </c>
      <c r="E74" s="62">
        <f>'Form-Se2'!H519</f>
        <v>0</v>
      </c>
      <c r="F74" s="62">
        <f>'Form-Se2'!I519</f>
        <v>0</v>
      </c>
      <c r="H74" s="31"/>
      <c r="I74" s="31"/>
      <c r="J74" s="31"/>
      <c r="K74" s="42"/>
    </row>
    <row r="75" spans="1:11" ht="14.25">
      <c r="A75" s="5" t="s">
        <v>37</v>
      </c>
      <c r="B75" s="4" t="str">
        <f>'Form-Se2'!B520</f>
        <v>Auxiliary Power Consumption (APC)</v>
      </c>
      <c r="C75" s="4"/>
      <c r="D75" s="16" t="str">
        <f>'Form-Se2'!D520</f>
        <v>%</v>
      </c>
      <c r="E75" s="62">
        <f>'Form-Se2'!H520</f>
        <v>0</v>
      </c>
      <c r="F75" s="62">
        <f>'Form-Se2'!I520</f>
        <v>0</v>
      </c>
      <c r="H75" s="31"/>
      <c r="I75" s="31"/>
      <c r="J75" s="31"/>
      <c r="K75" s="42"/>
    </row>
    <row r="76" spans="1:11" ht="14.25">
      <c r="A76" s="5" t="s">
        <v>38</v>
      </c>
      <c r="B76" s="4" t="str">
        <f>'Form-Se2'!B521</f>
        <v> Design Gross Heat Rate </v>
      </c>
      <c r="C76" s="4"/>
      <c r="D76" s="16" t="str">
        <f>'Form-Se2'!D521</f>
        <v>kcal/ kWh</v>
      </c>
      <c r="E76" s="62">
        <f>'Form-Se2'!H521</f>
        <v>0</v>
      </c>
      <c r="F76" s="62">
        <f>'Form-Se2'!I521</f>
        <v>0</v>
      </c>
      <c r="H76" s="31"/>
      <c r="I76" s="31"/>
      <c r="J76" s="31"/>
      <c r="K76" s="42"/>
    </row>
    <row r="77" spans="1:11" ht="14.25">
      <c r="A77" s="5" t="s">
        <v>39</v>
      </c>
      <c r="B77" s="4" t="str">
        <f>'Form-Se2'!B522</f>
        <v>Plant Load Factor (PLF)</v>
      </c>
      <c r="C77" s="4"/>
      <c r="D77" s="16" t="str">
        <f>'Form-Se2'!D522</f>
        <v>%</v>
      </c>
      <c r="E77" s="62">
        <f>'Form-Se2'!H522</f>
        <v>0</v>
      </c>
      <c r="F77" s="62">
        <f>'Form-Se2'!I522</f>
        <v>0</v>
      </c>
      <c r="H77" s="31"/>
      <c r="I77" s="31"/>
      <c r="J77" s="31"/>
      <c r="K77" s="42"/>
    </row>
    <row r="78" spans="1:11" ht="14.25">
      <c r="A78" s="57" t="s">
        <v>1244</v>
      </c>
      <c r="B78" s="1147" t="s">
        <v>433</v>
      </c>
      <c r="C78" s="1147"/>
      <c r="D78" s="1148"/>
      <c r="E78" s="1148"/>
      <c r="F78" s="1149"/>
      <c r="H78" s="31"/>
      <c r="I78" s="31"/>
      <c r="J78" s="31"/>
      <c r="K78" s="42"/>
    </row>
    <row r="79" spans="1:11" ht="14.25">
      <c r="A79" s="50" t="s">
        <v>35</v>
      </c>
      <c r="B79" s="3" t="s">
        <v>248</v>
      </c>
      <c r="C79" s="116"/>
      <c r="D79" s="5" t="s">
        <v>46</v>
      </c>
      <c r="E79" s="59">
        <f>'Form-Se2'!H527</f>
        <v>0</v>
      </c>
      <c r="F79" s="59">
        <f>'Form-Se2'!I527</f>
        <v>0</v>
      </c>
      <c r="H79" s="31"/>
      <c r="I79" s="31"/>
      <c r="J79" s="31"/>
      <c r="K79" s="42"/>
    </row>
    <row r="80" spans="1:11" ht="14.25">
      <c r="A80" s="50" t="s">
        <v>36</v>
      </c>
      <c r="B80" s="7" t="s">
        <v>123</v>
      </c>
      <c r="C80" s="9"/>
      <c r="D80" s="8" t="s">
        <v>69</v>
      </c>
      <c r="E80" s="59">
        <f>'Form-Se2'!H528</f>
        <v>0</v>
      </c>
      <c r="F80" s="59">
        <f>'Form-Se2'!I528</f>
        <v>0</v>
      </c>
      <c r="H80" s="31"/>
      <c r="I80" s="31"/>
      <c r="J80" s="31"/>
      <c r="K80" s="42"/>
    </row>
    <row r="81" spans="1:11" ht="14.25">
      <c r="A81" s="50" t="s">
        <v>37</v>
      </c>
      <c r="B81" s="3" t="s">
        <v>16</v>
      </c>
      <c r="C81" s="4"/>
      <c r="D81" s="5" t="s">
        <v>117</v>
      </c>
      <c r="E81" s="62">
        <f>'Form-Se2'!H971</f>
        <v>0</v>
      </c>
      <c r="F81" s="62">
        <f>'Form-Se2'!I971</f>
        <v>0</v>
      </c>
      <c r="H81" s="31"/>
      <c r="I81" s="31"/>
      <c r="J81" s="31"/>
      <c r="K81" s="42"/>
    </row>
    <row r="82" spans="1:11" ht="14.25">
      <c r="A82" s="57" t="s">
        <v>1245</v>
      </c>
      <c r="B82" s="1147" t="s">
        <v>434</v>
      </c>
      <c r="C82" s="1147"/>
      <c r="D82" s="1148"/>
      <c r="E82" s="1148"/>
      <c r="F82" s="1149"/>
      <c r="H82" s="31"/>
      <c r="I82" s="31"/>
      <c r="J82" s="31"/>
      <c r="K82" s="42"/>
    </row>
    <row r="83" spans="1:11" ht="14.25">
      <c r="A83" s="50" t="s">
        <v>35</v>
      </c>
      <c r="B83" s="4" t="s">
        <v>248</v>
      </c>
      <c r="C83" s="116"/>
      <c r="D83" s="5" t="s">
        <v>46</v>
      </c>
      <c r="E83" s="59">
        <f>'Form-Se2'!H554</f>
        <v>0</v>
      </c>
      <c r="F83" s="59">
        <f>'Form-Se2'!I554</f>
        <v>0</v>
      </c>
      <c r="H83" s="31"/>
      <c r="I83" s="31"/>
      <c r="J83" s="31"/>
      <c r="K83" s="42"/>
    </row>
    <row r="84" spans="1:11" ht="14.25">
      <c r="A84" s="50" t="s">
        <v>36</v>
      </c>
      <c r="B84" s="7" t="s">
        <v>123</v>
      </c>
      <c r="C84" s="9"/>
      <c r="D84" s="8" t="s">
        <v>69</v>
      </c>
      <c r="E84" s="59">
        <f>'Form-Se2'!H555</f>
        <v>0</v>
      </c>
      <c r="F84" s="59">
        <f>'Form-Se2'!I555</f>
        <v>0</v>
      </c>
      <c r="H84" s="31"/>
      <c r="I84" s="31"/>
      <c r="J84" s="31"/>
      <c r="K84" s="42"/>
    </row>
    <row r="85" spans="1:11" ht="14.25">
      <c r="A85" s="50" t="s">
        <v>37</v>
      </c>
      <c r="B85" s="3" t="s">
        <v>16</v>
      </c>
      <c r="C85" s="4"/>
      <c r="D85" s="5" t="s">
        <v>117</v>
      </c>
      <c r="E85" s="62">
        <f>'Form-Se2'!H972</f>
        <v>0</v>
      </c>
      <c r="F85" s="62">
        <f>'Form-Se2'!I972</f>
        <v>0</v>
      </c>
      <c r="H85" s="31"/>
      <c r="I85" s="31"/>
      <c r="J85" s="31"/>
      <c r="K85" s="42"/>
    </row>
    <row r="86" spans="1:11" ht="14.25">
      <c r="A86" s="50"/>
      <c r="B86" s="3"/>
      <c r="C86" s="4"/>
      <c r="D86" s="5"/>
      <c r="E86" s="59"/>
      <c r="F86" s="59"/>
      <c r="H86" s="31"/>
      <c r="I86" s="31"/>
      <c r="J86" s="31"/>
      <c r="K86" s="42"/>
    </row>
    <row r="87" spans="1:11" ht="14.25">
      <c r="A87" s="43" t="s">
        <v>795</v>
      </c>
      <c r="B87" s="63" t="s">
        <v>116</v>
      </c>
      <c r="C87" s="64"/>
      <c r="D87" s="65" t="s">
        <v>114</v>
      </c>
      <c r="E87" s="66">
        <f>'Form-Se2'!H973</f>
        <v>0</v>
      </c>
      <c r="F87" s="66">
        <f>'Form-Se2'!I973</f>
        <v>0</v>
      </c>
      <c r="H87" s="31"/>
      <c r="I87" s="31"/>
      <c r="J87" s="31"/>
      <c r="K87" s="42"/>
    </row>
    <row r="88" spans="1:11" ht="14.25">
      <c r="A88" s="43" t="s">
        <v>842</v>
      </c>
      <c r="B88" s="63" t="s">
        <v>52</v>
      </c>
      <c r="C88" s="64"/>
      <c r="D88" s="65" t="s">
        <v>69</v>
      </c>
      <c r="E88" s="296">
        <f>'Form-Se2'!H580</f>
        <v>0</v>
      </c>
      <c r="F88" s="297">
        <f>'Form-Se2'!I580</f>
        <v>0</v>
      </c>
      <c r="H88" s="31"/>
      <c r="I88" s="31"/>
      <c r="J88" s="31"/>
      <c r="K88" s="42"/>
    </row>
    <row r="89" spans="1:11" ht="14.25">
      <c r="A89" s="43" t="s">
        <v>843</v>
      </c>
      <c r="B89" s="63" t="s">
        <v>53</v>
      </c>
      <c r="C89" s="64"/>
      <c r="D89" s="65" t="s">
        <v>69</v>
      </c>
      <c r="E89" s="66">
        <f>'Form-Se2'!H581</f>
        <v>0</v>
      </c>
      <c r="F89" s="67">
        <f>'Form-Se2'!I581</f>
        <v>0</v>
      </c>
      <c r="H89" s="31"/>
      <c r="I89" s="31"/>
      <c r="J89" s="31"/>
      <c r="K89" s="42"/>
    </row>
    <row r="90" spans="1:11" ht="27.75" customHeight="1">
      <c r="A90" s="43" t="s">
        <v>844</v>
      </c>
      <c r="B90" s="63" t="s">
        <v>98</v>
      </c>
      <c r="C90" s="64"/>
      <c r="D90" s="65" t="s">
        <v>109</v>
      </c>
      <c r="E90" s="66">
        <f>'Form-Se2'!H584</f>
        <v>0</v>
      </c>
      <c r="F90" s="66">
        <f>'Form-Se2'!I584</f>
        <v>0</v>
      </c>
      <c r="H90" s="31"/>
      <c r="I90" s="31"/>
      <c r="J90" s="31"/>
      <c r="K90" s="42"/>
    </row>
    <row r="91" spans="1:11" ht="14.25">
      <c r="A91" s="43" t="s">
        <v>845</v>
      </c>
      <c r="B91" s="63" t="s">
        <v>95</v>
      </c>
      <c r="C91" s="64"/>
      <c r="D91" s="65" t="s">
        <v>69</v>
      </c>
      <c r="E91" s="66">
        <f>E88+E41-E89</f>
        <v>0</v>
      </c>
      <c r="F91" s="67">
        <f>F88+F41-F89</f>
        <v>0</v>
      </c>
      <c r="H91" s="31"/>
      <c r="I91" s="31"/>
      <c r="J91" s="31"/>
      <c r="K91" s="42"/>
    </row>
    <row r="92" spans="1:11" ht="14.25">
      <c r="A92" s="43"/>
      <c r="B92" s="289"/>
      <c r="C92" s="290"/>
      <c r="D92" s="291"/>
      <c r="E92" s="292"/>
      <c r="F92" s="293"/>
      <c r="H92" s="31"/>
      <c r="I92" s="31"/>
      <c r="J92" s="31"/>
      <c r="K92" s="42"/>
    </row>
    <row r="93" spans="1:11" ht="15.75">
      <c r="A93" s="288" t="s">
        <v>29</v>
      </c>
      <c r="B93" s="22" t="s">
        <v>224</v>
      </c>
      <c r="C93" s="23"/>
      <c r="D93" s="18"/>
      <c r="E93" s="51"/>
      <c r="F93" s="51"/>
      <c r="H93" s="31"/>
      <c r="I93" s="31"/>
      <c r="J93" s="31"/>
      <c r="K93" s="42"/>
    </row>
    <row r="94" spans="1:11" ht="15.75">
      <c r="A94" s="50" t="s">
        <v>605</v>
      </c>
      <c r="B94" s="28" t="s">
        <v>197</v>
      </c>
      <c r="C94" s="28" t="s">
        <v>75</v>
      </c>
      <c r="D94" s="52" t="s">
        <v>198</v>
      </c>
      <c r="E94" s="51">
        <f>'Form-Se2'!H17</f>
        <v>0</v>
      </c>
      <c r="F94" s="51">
        <f>'Form-Se2'!I17</f>
        <v>0</v>
      </c>
      <c r="H94" s="31"/>
      <c r="I94" s="31"/>
      <c r="J94" s="31"/>
      <c r="K94" s="42"/>
    </row>
    <row r="95" spans="1:11" ht="15.75">
      <c r="A95" s="50" t="s">
        <v>606</v>
      </c>
      <c r="B95" s="24" t="s">
        <v>193</v>
      </c>
      <c r="C95" s="28" t="s">
        <v>75</v>
      </c>
      <c r="D95" s="18" t="s">
        <v>217</v>
      </c>
      <c r="E95" s="51">
        <f>E87*'Form-Se2'!H19+'Form-Se2'!H18</f>
        <v>0</v>
      </c>
      <c r="F95" s="51">
        <f>F87*'Form-Se2'!I19+'Form-Se2'!I18</f>
        <v>0</v>
      </c>
      <c r="H95" s="31"/>
      <c r="I95" s="31"/>
      <c r="J95" s="31"/>
      <c r="K95" s="42"/>
    </row>
    <row r="96" spans="1:11" ht="15.75">
      <c r="A96" s="50" t="s">
        <v>607</v>
      </c>
      <c r="B96" s="24" t="s">
        <v>180</v>
      </c>
      <c r="C96" s="28" t="s">
        <v>75</v>
      </c>
      <c r="D96" s="18" t="s">
        <v>217</v>
      </c>
      <c r="E96" s="51">
        <f>E87*'Form-Se2'!H47+'Form-Se2'!H46</f>
        <v>0</v>
      </c>
      <c r="F96" s="51">
        <f>F87*'Form-Se2'!I47+'Form-Se2'!I46</f>
        <v>0</v>
      </c>
      <c r="H96" s="31"/>
      <c r="I96" s="31"/>
      <c r="J96" s="31"/>
      <c r="K96" s="42"/>
    </row>
    <row r="97" spans="1:11" ht="15.75">
      <c r="A97" s="50" t="s">
        <v>855</v>
      </c>
      <c r="B97" s="25" t="s">
        <v>199</v>
      </c>
      <c r="C97" s="28" t="s">
        <v>75</v>
      </c>
      <c r="D97" s="18" t="s">
        <v>217</v>
      </c>
      <c r="E97" s="51">
        <f>E87*'Form-Se2'!H60+'Form-Se2'!H59</f>
        <v>0</v>
      </c>
      <c r="F97" s="51">
        <f>F87*'Form-Se2'!I60+'Form-Se2'!I59</f>
        <v>0</v>
      </c>
      <c r="H97" s="31"/>
      <c r="I97" s="31"/>
      <c r="J97" s="31"/>
      <c r="K97" s="42"/>
    </row>
    <row r="98" spans="1:11" ht="15.75">
      <c r="A98" s="50" t="s">
        <v>608</v>
      </c>
      <c r="B98" s="24" t="s">
        <v>850</v>
      </c>
      <c r="C98" s="28" t="s">
        <v>75</v>
      </c>
      <c r="D98" s="18" t="s">
        <v>217</v>
      </c>
      <c r="E98" s="51">
        <f>E87*'Form-Se2'!H73+'Form-Se2'!H72</f>
        <v>0</v>
      </c>
      <c r="F98" s="51">
        <f>F87*'Form-Se2'!I73+'Form-Se2'!I72</f>
        <v>0</v>
      </c>
      <c r="H98" s="31"/>
      <c r="I98" s="31"/>
      <c r="J98" s="31"/>
      <c r="K98" s="42"/>
    </row>
    <row r="99" spans="1:11" ht="15.75">
      <c r="A99" s="50" t="s">
        <v>609</v>
      </c>
      <c r="B99" s="25" t="s">
        <v>194</v>
      </c>
      <c r="C99" s="28" t="s">
        <v>75</v>
      </c>
      <c r="D99" s="18" t="s">
        <v>217</v>
      </c>
      <c r="E99" s="51">
        <f>E87*'Form-Se2'!H86+'Form-Se2'!H85</f>
        <v>0</v>
      </c>
      <c r="F99" s="51">
        <f>F87*'Form-Se2'!I86+'Form-Se2'!I85</f>
        <v>0</v>
      </c>
      <c r="H99" s="31"/>
      <c r="I99" s="31"/>
      <c r="J99" s="31"/>
      <c r="K99" s="42"/>
    </row>
    <row r="100" spans="1:11" ht="14.25" customHeight="1">
      <c r="A100" s="50" t="s">
        <v>610</v>
      </c>
      <c r="B100" s="25" t="s">
        <v>195</v>
      </c>
      <c r="C100" s="28" t="s">
        <v>75</v>
      </c>
      <c r="D100" s="18" t="s">
        <v>217</v>
      </c>
      <c r="E100" s="51">
        <f>E87*'Form-Se2'!H176+'Form-Se2'!H175</f>
        <v>0</v>
      </c>
      <c r="F100" s="51">
        <f>F87*'Form-Se2'!I176+'Form-Se2'!I175</f>
        <v>0</v>
      </c>
      <c r="H100" s="31"/>
      <c r="I100" s="31"/>
      <c r="J100" s="31"/>
      <c r="K100" s="42"/>
    </row>
    <row r="101" spans="1:6" ht="17.25" customHeight="1">
      <c r="A101" s="5" t="s">
        <v>855</v>
      </c>
      <c r="B101" s="90" t="s">
        <v>950</v>
      </c>
      <c r="C101" s="28" t="s">
        <v>75</v>
      </c>
      <c r="D101" s="18" t="s">
        <v>217</v>
      </c>
      <c r="E101" s="460">
        <f>E87*'Form-Se2'!H99+'Form-Se2'!H98</f>
        <v>0</v>
      </c>
      <c r="F101" s="460">
        <f>F87*'Form-Se2'!I99+'Form-Se2'!I98</f>
        <v>0</v>
      </c>
    </row>
    <row r="102" spans="1:11" ht="15.75">
      <c r="A102" s="50" t="s">
        <v>856</v>
      </c>
      <c r="B102" s="25" t="s">
        <v>863</v>
      </c>
      <c r="C102" s="28" t="s">
        <v>75</v>
      </c>
      <c r="D102" s="1" t="s">
        <v>217</v>
      </c>
      <c r="E102" s="51">
        <f>E87*'Form-Se2'!H217+'Form-Se2'!H216</f>
        <v>0</v>
      </c>
      <c r="F102" s="51">
        <f>F87*'Form-Se2'!I217+'Form-Se2'!I216</f>
        <v>0</v>
      </c>
      <c r="H102" s="31"/>
      <c r="I102" s="31"/>
      <c r="J102" s="31"/>
      <c r="K102" s="42"/>
    </row>
    <row r="103" spans="1:11" ht="15.75">
      <c r="A103" s="50" t="s">
        <v>931</v>
      </c>
      <c r="B103" s="24" t="s">
        <v>178</v>
      </c>
      <c r="C103" s="28" t="s">
        <v>75</v>
      </c>
      <c r="D103" s="18" t="s">
        <v>183</v>
      </c>
      <c r="E103" s="51">
        <f>'Form-Se2'!H977</f>
        <v>0</v>
      </c>
      <c r="F103" s="51">
        <f>'Form-Se2'!I977</f>
        <v>0</v>
      </c>
      <c r="H103" s="31"/>
      <c r="I103" s="31"/>
      <c r="J103" s="31"/>
      <c r="K103" s="42"/>
    </row>
    <row r="104" spans="1:11" ht="15.75">
      <c r="A104" s="50" t="s">
        <v>857</v>
      </c>
      <c r="B104" s="25" t="s">
        <v>178</v>
      </c>
      <c r="C104" s="28" t="s">
        <v>75</v>
      </c>
      <c r="D104" s="18" t="s">
        <v>181</v>
      </c>
      <c r="E104" s="51">
        <f>'Form-Se2'!H978</f>
        <v>0</v>
      </c>
      <c r="F104" s="51">
        <f>'Form-Se2'!I978</f>
        <v>0</v>
      </c>
      <c r="H104" s="31"/>
      <c r="I104" s="31"/>
      <c r="J104" s="31"/>
      <c r="K104" s="42"/>
    </row>
    <row r="105" spans="1:11" ht="15.75">
      <c r="A105" s="50" t="s">
        <v>858</v>
      </c>
      <c r="B105" s="25" t="s">
        <v>179</v>
      </c>
      <c r="C105" s="28" t="s">
        <v>75</v>
      </c>
      <c r="D105" s="18" t="s">
        <v>183</v>
      </c>
      <c r="E105" s="51">
        <f>'Form-Se2'!H979</f>
        <v>0</v>
      </c>
      <c r="F105" s="51">
        <f>'Form-Se2'!I979</f>
        <v>0</v>
      </c>
      <c r="H105" s="31"/>
      <c r="I105" s="31"/>
      <c r="J105" s="31"/>
      <c r="K105" s="42"/>
    </row>
    <row r="106" spans="1:11" ht="15.75">
      <c r="A106" s="50" t="s">
        <v>859</v>
      </c>
      <c r="B106" s="25" t="s">
        <v>179</v>
      </c>
      <c r="C106" s="28" t="s">
        <v>75</v>
      </c>
      <c r="D106" s="18" t="s">
        <v>181</v>
      </c>
      <c r="E106" s="51">
        <f>'Form-Se2'!H980</f>
        <v>0</v>
      </c>
      <c r="F106" s="51">
        <f>'Form-Se2'!I980</f>
        <v>0</v>
      </c>
      <c r="H106" s="31"/>
      <c r="I106" s="31"/>
      <c r="J106" s="31"/>
      <c r="K106" s="42"/>
    </row>
    <row r="107" spans="1:11" ht="14.25">
      <c r="A107" s="43"/>
      <c r="B107" s="289"/>
      <c r="C107" s="290"/>
      <c r="D107" s="291"/>
      <c r="E107" s="292"/>
      <c r="F107" s="293"/>
      <c r="H107" s="31"/>
      <c r="I107" s="31"/>
      <c r="J107" s="31"/>
      <c r="K107" s="42"/>
    </row>
    <row r="108" spans="1:11" ht="14.25">
      <c r="A108" s="43"/>
      <c r="B108" s="289"/>
      <c r="C108" s="290"/>
      <c r="D108" s="291"/>
      <c r="E108" s="292"/>
      <c r="F108" s="293"/>
      <c r="H108" s="31"/>
      <c r="I108" s="31"/>
      <c r="J108" s="31"/>
      <c r="K108" s="42"/>
    </row>
    <row r="109" spans="1:11" s="75" customFormat="1" ht="15" thickBot="1">
      <c r="A109" s="69" t="s">
        <v>30</v>
      </c>
      <c r="B109" s="70" t="s">
        <v>80</v>
      </c>
      <c r="C109" s="71"/>
      <c r="D109" s="71" t="s">
        <v>109</v>
      </c>
      <c r="E109" s="72">
        <f>'Form-Se2'!H964</f>
        <v>0</v>
      </c>
      <c r="F109" s="73">
        <f>'Form-Se2'!I964</f>
        <v>0</v>
      </c>
      <c r="G109" s="68"/>
      <c r="H109" s="68"/>
      <c r="I109" s="68"/>
      <c r="J109" s="68"/>
      <c r="K109" s="74"/>
    </row>
    <row r="110" spans="1:11" s="75" customFormat="1" ht="15" customHeight="1">
      <c r="A110" s="76" t="s">
        <v>32</v>
      </c>
      <c r="B110" s="77" t="s">
        <v>113</v>
      </c>
      <c r="C110" s="78"/>
      <c r="D110" s="78" t="s">
        <v>114</v>
      </c>
      <c r="E110" s="78">
        <v>2717</v>
      </c>
      <c r="F110" s="79">
        <v>2717</v>
      </c>
      <c r="G110" s="80"/>
      <c r="H110" s="81"/>
      <c r="I110" s="68"/>
      <c r="J110" s="68"/>
      <c r="K110" s="74"/>
    </row>
    <row r="111" spans="1:8" s="75" customFormat="1" ht="35.25" customHeight="1">
      <c r="A111" s="82"/>
      <c r="B111" s="83"/>
      <c r="C111" s="83"/>
      <c r="D111" s="84"/>
      <c r="E111" s="83"/>
      <c r="F111" s="83"/>
      <c r="G111" s="83"/>
      <c r="H111" s="85"/>
    </row>
    <row r="112" spans="1:8" ht="14.25">
      <c r="A112" s="82"/>
      <c r="B112" s="86"/>
      <c r="C112" s="82"/>
      <c r="D112" s="87"/>
      <c r="E112" s="82"/>
      <c r="F112" s="82"/>
      <c r="G112" s="82"/>
      <c r="H112" s="88"/>
    </row>
    <row r="113" spans="1:8" ht="0" customHeight="1" hidden="1">
      <c r="A113" s="82"/>
      <c r="B113" s="86"/>
      <c r="C113" s="82"/>
      <c r="D113" s="87"/>
      <c r="E113" s="82"/>
      <c r="F113" s="1145" t="s">
        <v>101</v>
      </c>
      <c r="G113" s="1145"/>
      <c r="H113" s="1146"/>
    </row>
    <row r="114" spans="1:8" ht="0" customHeight="1" hidden="1">
      <c r="A114" s="82"/>
      <c r="B114" s="89" t="s">
        <v>102</v>
      </c>
      <c r="C114" s="82"/>
      <c r="D114" s="87"/>
      <c r="E114" s="82"/>
      <c r="F114" s="82"/>
      <c r="G114" s="82"/>
      <c r="H114" s="88"/>
    </row>
    <row r="115" spans="1:8" ht="0" customHeight="1" hidden="1">
      <c r="A115" s="82"/>
      <c r="B115" s="89"/>
      <c r="C115" s="82"/>
      <c r="D115" s="87"/>
      <c r="E115" s="82"/>
      <c r="F115" s="82"/>
      <c r="G115" s="82"/>
      <c r="H115" s="88"/>
    </row>
    <row r="116" spans="1:8" ht="0" customHeight="1" hidden="1">
      <c r="A116" s="82"/>
      <c r="B116" s="89" t="s">
        <v>103</v>
      </c>
      <c r="C116" s="82"/>
      <c r="D116" s="87"/>
      <c r="E116" s="82"/>
      <c r="F116" s="82"/>
      <c r="G116" s="82"/>
      <c r="H116" s="88"/>
    </row>
    <row r="117" spans="1:8" ht="0" customHeight="1" hidden="1">
      <c r="A117" s="82"/>
      <c r="B117" s="86"/>
      <c r="C117" s="82"/>
      <c r="D117" s="87"/>
      <c r="E117" s="82"/>
      <c r="F117" s="1145" t="s">
        <v>101</v>
      </c>
      <c r="G117" s="1145"/>
      <c r="H117" s="1146"/>
    </row>
    <row r="118" spans="1:8" ht="0" customHeight="1" hidden="1">
      <c r="A118" s="82"/>
      <c r="B118" s="89" t="s">
        <v>102</v>
      </c>
      <c r="C118" s="82"/>
      <c r="D118" s="87"/>
      <c r="E118" s="82"/>
      <c r="F118" s="82"/>
      <c r="G118" s="82"/>
      <c r="H118" s="88"/>
    </row>
    <row r="119" spans="1:8" ht="0" customHeight="1" hidden="1">
      <c r="A119" s="82"/>
      <c r="B119" s="89"/>
      <c r="C119" s="82"/>
      <c r="D119" s="87"/>
      <c r="E119" s="82"/>
      <c r="F119" s="82"/>
      <c r="G119" s="82"/>
      <c r="H119" s="88"/>
    </row>
    <row r="120" spans="1:8" ht="0" customHeight="1" hidden="1">
      <c r="A120" s="82"/>
      <c r="B120" s="89" t="s">
        <v>103</v>
      </c>
      <c r="C120" s="82"/>
      <c r="D120" s="87"/>
      <c r="E120" s="82"/>
      <c r="F120" s="82"/>
      <c r="G120" s="82"/>
      <c r="H120" s="88"/>
    </row>
  </sheetData>
  <sheetProtection password="D2BB" sheet="1"/>
  <mergeCells count="15">
    <mergeCell ref="A3:F3"/>
    <mergeCell ref="A4:F4"/>
    <mergeCell ref="A5:B5"/>
    <mergeCell ref="C5:F5"/>
    <mergeCell ref="B78:F78"/>
    <mergeCell ref="B82:F82"/>
    <mergeCell ref="F117:H117"/>
    <mergeCell ref="F113:H113"/>
    <mergeCell ref="B53:F53"/>
    <mergeCell ref="B39:F39"/>
    <mergeCell ref="B40:F40"/>
    <mergeCell ref="B48:F48"/>
    <mergeCell ref="B60:F60"/>
    <mergeCell ref="B66:F66"/>
    <mergeCell ref="B72:F72"/>
  </mergeCells>
  <conditionalFormatting sqref="E102:F108 E87:F100 E49:F52 E9:F20 E22:F38 E41:F47">
    <cfRule type="cellIs" priority="7" dxfId="5" operator="equal" stopIfTrue="1">
      <formula>"NA"</formula>
    </cfRule>
    <cfRule type="cellIs" priority="8" dxfId="4" operator="equal" stopIfTrue="1">
      <formula>"NA"</formula>
    </cfRule>
  </conditionalFormatting>
  <conditionalFormatting sqref="E7:F29">
    <cfRule type="cellIs" priority="3" dxfId="1" operator="equal">
      <formula>"NA"</formula>
    </cfRule>
    <cfRule type="cellIs" priority="4" dxfId="0" operator="equal">
      <formula>"NA"</formula>
    </cfRule>
  </conditionalFormatting>
  <conditionalFormatting sqref="B100">
    <cfRule type="colorScale" priority="2" dxfId="48">
      <colorScale>
        <cfvo type="min" val="0"/>
        <cfvo type="percentile" val="50"/>
        <cfvo type="max"/>
        <color rgb="FFF8696B"/>
        <color rgb="FFFFEB84"/>
        <color rgb="FF63BE7B"/>
      </colorScale>
    </cfRule>
  </conditionalFormatting>
  <printOptions horizontalCentered="1" verticalCentered="1"/>
  <pageMargins left="0.5" right="0.5" top="0.5" bottom="0.5" header="0.31496062992126" footer="0.31496062992126"/>
  <pageSetup fitToHeight="3" horizontalDpi="600" verticalDpi="600" orientation="landscape" scale="47" r:id="rId1"/>
</worksheet>
</file>

<file path=xl/worksheets/sheet8.xml><?xml version="1.0" encoding="utf-8"?>
<worksheet xmlns="http://schemas.openxmlformats.org/spreadsheetml/2006/main" xmlns:r="http://schemas.openxmlformats.org/officeDocument/2006/relationships">
  <dimension ref="A1:IV116"/>
  <sheetViews>
    <sheetView showGridLines="0" workbookViewId="0" topLeftCell="A67">
      <selection activeCell="E70" sqref="E70"/>
    </sheetView>
  </sheetViews>
  <sheetFormatPr defaultColWidth="0" defaultRowHeight="15" zeroHeight="1"/>
  <cols>
    <col min="1" max="1" width="5.8515625" style="379" customWidth="1"/>
    <col min="2" max="2" width="47.00390625" style="307" customWidth="1"/>
    <col min="3" max="3" width="43.28125" style="307" customWidth="1"/>
    <col min="4" max="4" width="18.8515625" style="379" customWidth="1"/>
    <col min="5" max="5" width="23.28125" style="307" customWidth="1"/>
    <col min="6" max="6" width="19.28125" style="307" customWidth="1"/>
    <col min="7" max="16384" width="0" style="307" hidden="1" customWidth="1"/>
  </cols>
  <sheetData>
    <row r="1" spans="1:6" s="298" customFormat="1" ht="32.25" thickBot="1">
      <c r="A1" s="1170" t="s">
        <v>1489</v>
      </c>
      <c r="B1" s="1170"/>
      <c r="C1" s="1170"/>
      <c r="D1" s="1170"/>
      <c r="E1" s="1170"/>
      <c r="F1" s="1170"/>
    </row>
    <row r="2" spans="1:6" s="299" customFormat="1" ht="27.75" customHeight="1" thickBot="1">
      <c r="A2" s="1172" t="str">
        <f>'Base line Parameters'!A4</f>
        <v>Iron &amp; Steel (Sponge Iron)</v>
      </c>
      <c r="B2" s="1173"/>
      <c r="C2" s="1173"/>
      <c r="D2" s="1173"/>
      <c r="E2" s="1173"/>
      <c r="F2" s="1174"/>
    </row>
    <row r="3" spans="1:7" s="301" customFormat="1" ht="12.75">
      <c r="A3" s="1177" t="str">
        <f>'Base line Parameters'!A5</f>
        <v>Name of the Unit</v>
      </c>
      <c r="B3" s="1178"/>
      <c r="C3" s="1175">
        <f>'Base line Parameters'!C5</f>
        <v>0</v>
      </c>
      <c r="D3" s="1175"/>
      <c r="E3" s="1175"/>
      <c r="F3" s="1176"/>
      <c r="G3" s="300"/>
    </row>
    <row r="4" spans="1:6" s="304" customFormat="1" ht="12.75">
      <c r="A4" s="302"/>
      <c r="B4" s="394" t="s">
        <v>797</v>
      </c>
      <c r="C4" s="303" t="str">
        <f>'General Information'!G6</f>
        <v>SI with SMS</v>
      </c>
      <c r="D4" s="303"/>
      <c r="E4" s="303"/>
      <c r="F4" s="303"/>
    </row>
    <row r="5" spans="1:6" ht="42" customHeight="1">
      <c r="A5" s="305" t="s">
        <v>177</v>
      </c>
      <c r="B5" s="382" t="s">
        <v>1</v>
      </c>
      <c r="C5" s="306" t="s">
        <v>83</v>
      </c>
      <c r="D5" s="306" t="s">
        <v>2</v>
      </c>
      <c r="E5" s="306" t="str">
        <f>'Form-Se2'!H4</f>
        <v>Baseline Year (Average of Yr 1 , Yr 2 &amp; Yr3)</v>
      </c>
      <c r="F5" s="306" t="str">
        <f>'Form-Se2'!I4</f>
        <v>Current/Asssesment/Target Year (20…..20….)</v>
      </c>
    </row>
    <row r="6" spans="1:6" ht="20.25" customHeight="1">
      <c r="A6" s="308" t="s">
        <v>5</v>
      </c>
      <c r="B6" s="1171" t="s">
        <v>4</v>
      </c>
      <c r="C6" s="1171"/>
      <c r="D6" s="1171"/>
      <c r="E6" s="309"/>
      <c r="F6" s="310"/>
    </row>
    <row r="7" spans="1:6" ht="12.75">
      <c r="A7" s="311" t="s">
        <v>48</v>
      </c>
      <c r="B7" s="383" t="s">
        <v>189</v>
      </c>
      <c r="C7" s="312" t="s">
        <v>75</v>
      </c>
      <c r="D7" s="312" t="s">
        <v>57</v>
      </c>
      <c r="E7" s="313">
        <f>'Form-Se2'!H8</f>
        <v>0</v>
      </c>
      <c r="F7" s="313">
        <f>'Form-Se2'!I8</f>
        <v>0</v>
      </c>
    </row>
    <row r="8" spans="1:6" ht="12.75">
      <c r="A8" s="311" t="s">
        <v>49</v>
      </c>
      <c r="B8" s="383" t="s">
        <v>598</v>
      </c>
      <c r="C8" s="312" t="s">
        <v>75</v>
      </c>
      <c r="D8" s="312" t="s">
        <v>57</v>
      </c>
      <c r="E8" s="313">
        <f>'Form-Se2'!H39</f>
        <v>0</v>
      </c>
      <c r="F8" s="313">
        <f>'Form-Se2'!I39</f>
        <v>0</v>
      </c>
    </row>
    <row r="9" spans="1:6" ht="12.75">
      <c r="A9" s="311" t="s">
        <v>50</v>
      </c>
      <c r="B9" s="383" t="s">
        <v>207</v>
      </c>
      <c r="C9" s="312" t="s">
        <v>75</v>
      </c>
      <c r="D9" s="312" t="s">
        <v>57</v>
      </c>
      <c r="E9" s="313">
        <f>'Form-Se2'!H52</f>
        <v>0</v>
      </c>
      <c r="F9" s="313">
        <f>'Form-Se2'!I52</f>
        <v>0</v>
      </c>
    </row>
    <row r="10" spans="1:6" ht="12.75">
      <c r="A10" s="311" t="s">
        <v>58</v>
      </c>
      <c r="B10" s="383" t="s">
        <v>599</v>
      </c>
      <c r="C10" s="312" t="s">
        <v>75</v>
      </c>
      <c r="D10" s="312" t="s">
        <v>57</v>
      </c>
      <c r="E10" s="313">
        <f>'Form-Se2'!H65</f>
        <v>0</v>
      </c>
      <c r="F10" s="313">
        <f>'Form-Se2'!I65</f>
        <v>0</v>
      </c>
    </row>
    <row r="11" spans="1:6" ht="12.75">
      <c r="A11" s="311" t="s">
        <v>59</v>
      </c>
      <c r="B11" s="383" t="s">
        <v>208</v>
      </c>
      <c r="C11" s="312" t="s">
        <v>75</v>
      </c>
      <c r="D11" s="312" t="s">
        <v>57</v>
      </c>
      <c r="E11" s="313">
        <f>'Form-Se2'!H78</f>
        <v>0</v>
      </c>
      <c r="F11" s="313">
        <f>'Form-Se2'!I78</f>
        <v>0</v>
      </c>
    </row>
    <row r="12" spans="1:6" ht="12.75">
      <c r="A12" s="311" t="s">
        <v>60</v>
      </c>
      <c r="B12" s="383" t="s">
        <v>209</v>
      </c>
      <c r="C12" s="312" t="s">
        <v>75</v>
      </c>
      <c r="D12" s="312" t="s">
        <v>57</v>
      </c>
      <c r="E12" s="313">
        <f>'Form-Se2'!H168</f>
        <v>0</v>
      </c>
      <c r="F12" s="313">
        <f>'Form-Se2'!I168</f>
        <v>0</v>
      </c>
    </row>
    <row r="13" spans="1:256" ht="12.75">
      <c r="A13" s="311" t="s">
        <v>61</v>
      </c>
      <c r="B13" s="383" t="s">
        <v>948</v>
      </c>
      <c r="C13" s="312" t="s">
        <v>75</v>
      </c>
      <c r="D13" s="312" t="s">
        <v>57</v>
      </c>
      <c r="E13" s="461">
        <f>'Form-Se2'!H91</f>
        <v>0</v>
      </c>
      <c r="F13" s="461">
        <f>'Form-Se2'!I91</f>
        <v>0</v>
      </c>
      <c r="G13" s="461">
        <f>'Form-Se2'!J91</f>
        <v>0</v>
      </c>
      <c r="H13" s="461">
        <f>'Form-Se2'!K91</f>
        <v>0</v>
      </c>
      <c r="I13" s="461">
        <f>'Form-Se2'!L91</f>
        <v>0</v>
      </c>
      <c r="J13" s="461">
        <f>'Form-Se2'!M91</f>
        <v>0</v>
      </c>
      <c r="K13" s="461">
        <f>'Form-Se2'!N91</f>
        <v>0</v>
      </c>
      <c r="L13" s="461">
        <f>'Form-Se2'!O91</f>
        <v>0</v>
      </c>
      <c r="M13" s="461">
        <f>'Form-Se2'!P91</f>
        <v>0</v>
      </c>
      <c r="N13" s="461">
        <f>'Form-Se2'!Q91</f>
        <v>0</v>
      </c>
      <c r="O13" s="461">
        <f>'Form-Se2'!R91</f>
        <v>0</v>
      </c>
      <c r="P13" s="461">
        <f>'Form-Se2'!S91</f>
        <v>0</v>
      </c>
      <c r="Q13" s="461">
        <f>'Form-Se2'!T91</f>
        <v>0</v>
      </c>
      <c r="R13" s="461">
        <f>'Form-Se2'!U91</f>
        <v>0</v>
      </c>
      <c r="S13" s="461">
        <f>'Form-Se2'!V91</f>
        <v>0</v>
      </c>
      <c r="T13" s="461">
        <f>'Form-Se2'!W91</f>
        <v>0</v>
      </c>
      <c r="U13" s="461">
        <f>'Form-Se2'!X91</f>
        <v>0</v>
      </c>
      <c r="V13" s="461">
        <f>'Form-Se2'!Y91</f>
        <v>0</v>
      </c>
      <c r="W13" s="461">
        <f>'Form-Se2'!Z91</f>
        <v>0</v>
      </c>
      <c r="X13" s="461">
        <f>'Form-Se2'!AA91</f>
        <v>0</v>
      </c>
      <c r="Y13" s="461">
        <f>'Form-Se2'!AB91</f>
        <v>0</v>
      </c>
      <c r="Z13" s="461">
        <f>'Form-Se2'!AC91</f>
        <v>0</v>
      </c>
      <c r="AA13" s="461">
        <f>'Form-Se2'!AD91</f>
        <v>0</v>
      </c>
      <c r="AB13" s="461">
        <f>'Form-Se2'!AE91</f>
        <v>0</v>
      </c>
      <c r="AC13" s="461">
        <f>'Form-Se2'!AF91</f>
        <v>0</v>
      </c>
      <c r="AD13" s="461">
        <f>'Form-Se2'!AG91</f>
        <v>0</v>
      </c>
      <c r="AE13" s="461">
        <f>'Form-Se2'!AH91</f>
        <v>0</v>
      </c>
      <c r="AF13" s="461">
        <f>'Form-Se2'!AI91</f>
        <v>0</v>
      </c>
      <c r="AG13" s="461">
        <f>'Form-Se2'!AJ91</f>
        <v>0</v>
      </c>
      <c r="AH13" s="461">
        <f>'Form-Se2'!AK91</f>
        <v>0</v>
      </c>
      <c r="AI13" s="461">
        <f>'Form-Se2'!AL91</f>
        <v>0</v>
      </c>
      <c r="AJ13" s="461">
        <f>'Form-Se2'!AM91</f>
        <v>0</v>
      </c>
      <c r="AK13" s="461">
        <f>'Form-Se2'!AN91</f>
        <v>0</v>
      </c>
      <c r="AL13" s="461">
        <f>'Form-Se2'!AO91</f>
        <v>0</v>
      </c>
      <c r="AM13" s="461">
        <f>'Form-Se2'!AP91</f>
        <v>0</v>
      </c>
      <c r="AN13" s="461">
        <f>'Form-Se2'!AQ91</f>
        <v>0</v>
      </c>
      <c r="AO13" s="461">
        <f>'Form-Se2'!AR91</f>
        <v>0</v>
      </c>
      <c r="AP13" s="461">
        <f>'Form-Se2'!AS91</f>
        <v>0</v>
      </c>
      <c r="AQ13" s="461">
        <f>'Form-Se2'!AT91</f>
        <v>0</v>
      </c>
      <c r="AR13" s="461">
        <f>'Form-Se2'!AU91</f>
        <v>0</v>
      </c>
      <c r="AS13" s="461">
        <f>'Form-Se2'!AV91</f>
        <v>0</v>
      </c>
      <c r="AT13" s="461">
        <f>'Form-Se2'!AW91</f>
        <v>0</v>
      </c>
      <c r="AU13" s="461">
        <f>'Form-Se2'!AX91</f>
        <v>0</v>
      </c>
      <c r="AV13" s="461">
        <f>'Form-Se2'!AY91</f>
        <v>0</v>
      </c>
      <c r="AW13" s="461">
        <f>'Form-Se2'!AZ91</f>
        <v>0</v>
      </c>
      <c r="AX13" s="461">
        <f>'Form-Se2'!BA91</f>
        <v>0</v>
      </c>
      <c r="AY13" s="461">
        <f>'Form-Se2'!BB91</f>
        <v>0</v>
      </c>
      <c r="AZ13" s="461">
        <f>'Form-Se2'!BC91</f>
        <v>0</v>
      </c>
      <c r="BA13" s="461">
        <f>'Form-Se2'!BD91</f>
        <v>0</v>
      </c>
      <c r="BB13" s="461">
        <f>'Form-Se2'!BE91</f>
        <v>0</v>
      </c>
      <c r="BC13" s="461">
        <f>'Form-Se2'!BF91</f>
        <v>0</v>
      </c>
      <c r="BD13" s="461">
        <f>'Form-Se2'!BG91</f>
        <v>0</v>
      </c>
      <c r="BE13" s="461">
        <f>'Form-Se2'!BH91</f>
        <v>0</v>
      </c>
      <c r="BF13" s="461">
        <f>'Form-Se2'!BI91</f>
        <v>0</v>
      </c>
      <c r="BG13" s="461">
        <f>'Form-Se2'!BJ91</f>
        <v>0</v>
      </c>
      <c r="BH13" s="461">
        <f>'Form-Se2'!BK91</f>
        <v>0</v>
      </c>
      <c r="BI13" s="461">
        <f>'Form-Se2'!BL91</f>
        <v>0</v>
      </c>
      <c r="BJ13" s="461">
        <f>'Form-Se2'!BM91</f>
        <v>0</v>
      </c>
      <c r="BK13" s="461">
        <f>'Form-Se2'!BN91</f>
        <v>0</v>
      </c>
      <c r="BL13" s="461">
        <f>'Form-Se2'!BO91</f>
        <v>0</v>
      </c>
      <c r="BM13" s="461">
        <f>'Form-Se2'!BP91</f>
        <v>0</v>
      </c>
      <c r="BN13" s="461">
        <f>'Form-Se2'!BQ91</f>
        <v>0</v>
      </c>
      <c r="BO13" s="461">
        <f>'Form-Se2'!BR91</f>
        <v>0</v>
      </c>
      <c r="BP13" s="461">
        <f>'Form-Se2'!BS91</f>
        <v>0</v>
      </c>
      <c r="BQ13" s="461">
        <f>'Form-Se2'!BT91</f>
        <v>0</v>
      </c>
      <c r="BR13" s="461">
        <f>'Form-Se2'!BU91</f>
        <v>0</v>
      </c>
      <c r="BS13" s="461">
        <f>'Form-Se2'!BV91</f>
        <v>0</v>
      </c>
      <c r="BT13" s="461">
        <f>'Form-Se2'!BW91</f>
        <v>0</v>
      </c>
      <c r="BU13" s="461">
        <f>'Form-Se2'!BX91</f>
        <v>0</v>
      </c>
      <c r="BV13" s="461">
        <f>'Form-Se2'!BY91</f>
        <v>0</v>
      </c>
      <c r="BW13" s="461">
        <f>'Form-Se2'!BZ91</f>
        <v>0</v>
      </c>
      <c r="BX13" s="461">
        <f>'Form-Se2'!CA91</f>
        <v>0</v>
      </c>
      <c r="BY13" s="461">
        <f>'Form-Se2'!CB91</f>
        <v>0</v>
      </c>
      <c r="BZ13" s="461">
        <f>'Form-Se2'!CC91</f>
        <v>0</v>
      </c>
      <c r="CA13" s="461">
        <f>'Form-Se2'!CD91</f>
        <v>0</v>
      </c>
      <c r="CB13" s="461">
        <f>'Form-Se2'!CE91</f>
        <v>0</v>
      </c>
      <c r="CC13" s="461">
        <f>'Form-Se2'!CF91</f>
        <v>0</v>
      </c>
      <c r="CD13" s="461">
        <f>'Form-Se2'!CG91</f>
        <v>0</v>
      </c>
      <c r="CE13" s="461">
        <f>'Form-Se2'!CH91</f>
        <v>0</v>
      </c>
      <c r="CF13" s="461">
        <f>'Form-Se2'!CI91</f>
        <v>0</v>
      </c>
      <c r="CG13" s="461">
        <f>'Form-Se2'!CJ91</f>
        <v>0</v>
      </c>
      <c r="CH13" s="461">
        <f>'Form-Se2'!CK91</f>
        <v>0</v>
      </c>
      <c r="CI13" s="461">
        <f>'Form-Se2'!CL91</f>
        <v>0</v>
      </c>
      <c r="CJ13" s="461">
        <f>'Form-Se2'!CM91</f>
        <v>0</v>
      </c>
      <c r="CK13" s="461">
        <f>'Form-Se2'!CN91</f>
        <v>0</v>
      </c>
      <c r="CL13" s="461">
        <f>'Form-Se2'!CO91</f>
        <v>0</v>
      </c>
      <c r="CM13" s="461">
        <f>'Form-Se2'!CP91</f>
        <v>0</v>
      </c>
      <c r="CN13" s="461">
        <f>'Form-Se2'!CQ91</f>
        <v>0</v>
      </c>
      <c r="CO13" s="461">
        <f>'Form-Se2'!CR91</f>
        <v>0</v>
      </c>
      <c r="CP13" s="461">
        <f>'Form-Se2'!CS91</f>
        <v>0</v>
      </c>
      <c r="CQ13" s="461">
        <f>'Form-Se2'!CT91</f>
        <v>0</v>
      </c>
      <c r="CR13" s="461">
        <f>'Form-Se2'!CU91</f>
        <v>0</v>
      </c>
      <c r="CS13" s="461">
        <f>'Form-Se2'!CV91</f>
        <v>0</v>
      </c>
      <c r="CT13" s="461">
        <f>'Form-Se2'!CW91</f>
        <v>0</v>
      </c>
      <c r="CU13" s="461">
        <f>'Form-Se2'!CX91</f>
        <v>0</v>
      </c>
      <c r="CV13" s="461">
        <f>'Form-Se2'!CY91</f>
        <v>0</v>
      </c>
      <c r="CW13" s="461">
        <f>'Form-Se2'!CZ91</f>
        <v>0</v>
      </c>
      <c r="CX13" s="461">
        <f>'Form-Se2'!DA91</f>
        <v>0</v>
      </c>
      <c r="CY13" s="461">
        <f>'Form-Se2'!DB91</f>
        <v>0</v>
      </c>
      <c r="CZ13" s="461">
        <f>'Form-Se2'!DC91</f>
        <v>0</v>
      </c>
      <c r="DA13" s="461">
        <f>'Form-Se2'!DD91</f>
        <v>0</v>
      </c>
      <c r="DB13" s="461">
        <f>'Form-Se2'!DE91</f>
        <v>0</v>
      </c>
      <c r="DC13" s="461">
        <f>'Form-Se2'!DF91</f>
        <v>0</v>
      </c>
      <c r="DD13" s="461">
        <f>'Form-Se2'!DG91</f>
        <v>0</v>
      </c>
      <c r="DE13" s="461">
        <f>'Form-Se2'!DH91</f>
        <v>0</v>
      </c>
      <c r="DF13" s="461">
        <f>'Form-Se2'!DI91</f>
        <v>0</v>
      </c>
      <c r="DG13" s="461">
        <f>'Form-Se2'!DJ91</f>
        <v>0</v>
      </c>
      <c r="DH13" s="461">
        <f>'Form-Se2'!DK91</f>
        <v>0</v>
      </c>
      <c r="DI13" s="461">
        <f>'Form-Se2'!DL91</f>
        <v>0</v>
      </c>
      <c r="DJ13" s="461">
        <f>'Form-Se2'!DM91</f>
        <v>0</v>
      </c>
      <c r="DK13" s="461">
        <f>'Form-Se2'!DN91</f>
        <v>0</v>
      </c>
      <c r="DL13" s="461">
        <f>'Form-Se2'!DO91</f>
        <v>0</v>
      </c>
      <c r="DM13" s="461">
        <f>'Form-Se2'!DP91</f>
        <v>0</v>
      </c>
      <c r="DN13" s="461">
        <f>'Form-Se2'!DQ91</f>
        <v>0</v>
      </c>
      <c r="DO13" s="461">
        <f>'Form-Se2'!DR91</f>
        <v>0</v>
      </c>
      <c r="DP13" s="461">
        <f>'Form-Se2'!DS91</f>
        <v>0</v>
      </c>
      <c r="DQ13" s="461">
        <f>'Form-Se2'!DT91</f>
        <v>0</v>
      </c>
      <c r="DR13" s="461">
        <f>'Form-Se2'!DU91</f>
        <v>0</v>
      </c>
      <c r="DS13" s="461">
        <f>'Form-Se2'!DV91</f>
        <v>0</v>
      </c>
      <c r="DT13" s="461">
        <f>'Form-Se2'!DW91</f>
        <v>0</v>
      </c>
      <c r="DU13" s="461">
        <f>'Form-Se2'!DX91</f>
        <v>0</v>
      </c>
      <c r="DV13" s="461">
        <f>'Form-Se2'!DY91</f>
        <v>0</v>
      </c>
      <c r="DW13" s="461">
        <f>'Form-Se2'!DZ91</f>
        <v>0</v>
      </c>
      <c r="DX13" s="461">
        <f>'Form-Se2'!EA91</f>
        <v>0</v>
      </c>
      <c r="DY13" s="461">
        <f>'Form-Se2'!EB91</f>
        <v>0</v>
      </c>
      <c r="DZ13" s="461">
        <f>'Form-Se2'!EC91</f>
        <v>0</v>
      </c>
      <c r="EA13" s="461">
        <f>'Form-Se2'!ED91</f>
        <v>0</v>
      </c>
      <c r="EB13" s="461">
        <f>'Form-Se2'!EE91</f>
        <v>0</v>
      </c>
      <c r="EC13" s="461">
        <f>'Form-Se2'!EF91</f>
        <v>0</v>
      </c>
      <c r="ED13" s="461">
        <f>'Form-Se2'!EG91</f>
        <v>0</v>
      </c>
      <c r="EE13" s="461">
        <f>'Form-Se2'!EH91</f>
        <v>0</v>
      </c>
      <c r="EF13" s="461">
        <f>'Form-Se2'!EI91</f>
        <v>0</v>
      </c>
      <c r="EG13" s="461">
        <f>'Form-Se2'!EJ91</f>
        <v>0</v>
      </c>
      <c r="EH13" s="461">
        <f>'Form-Se2'!EK91</f>
        <v>0</v>
      </c>
      <c r="EI13" s="461">
        <f>'Form-Se2'!EL91</f>
        <v>0</v>
      </c>
      <c r="EJ13" s="461">
        <f>'Form-Se2'!EM91</f>
        <v>0</v>
      </c>
      <c r="EK13" s="461">
        <f>'Form-Se2'!EN91</f>
        <v>0</v>
      </c>
      <c r="EL13" s="461">
        <f>'Form-Se2'!EO91</f>
        <v>0</v>
      </c>
      <c r="EM13" s="461">
        <f>'Form-Se2'!EP91</f>
        <v>0</v>
      </c>
      <c r="EN13" s="461">
        <f>'Form-Se2'!EQ91</f>
        <v>0</v>
      </c>
      <c r="EO13" s="461">
        <f>'Form-Se2'!ER91</f>
        <v>0</v>
      </c>
      <c r="EP13" s="461">
        <f>'Form-Se2'!ES91</f>
        <v>0</v>
      </c>
      <c r="EQ13" s="461">
        <f>'Form-Se2'!ET91</f>
        <v>0</v>
      </c>
      <c r="ER13" s="461">
        <f>'Form-Se2'!EU91</f>
        <v>0</v>
      </c>
      <c r="ES13" s="461">
        <f>'Form-Se2'!EV91</f>
        <v>0</v>
      </c>
      <c r="ET13" s="461">
        <f>'Form-Se2'!EW91</f>
        <v>0</v>
      </c>
      <c r="EU13" s="461">
        <f>'Form-Se2'!EX91</f>
        <v>0</v>
      </c>
      <c r="EV13" s="461">
        <f>'Form-Se2'!EY91</f>
        <v>0</v>
      </c>
      <c r="EW13" s="461">
        <f>'Form-Se2'!EZ91</f>
        <v>0</v>
      </c>
      <c r="EX13" s="461">
        <f>'Form-Se2'!FA91</f>
        <v>0</v>
      </c>
      <c r="EY13" s="461">
        <f>'Form-Se2'!FB91</f>
        <v>0</v>
      </c>
      <c r="EZ13" s="461">
        <f>'Form-Se2'!FC91</f>
        <v>0</v>
      </c>
      <c r="FA13" s="461">
        <f>'Form-Se2'!FD91</f>
        <v>0</v>
      </c>
      <c r="FB13" s="461">
        <f>'Form-Se2'!FE91</f>
        <v>0</v>
      </c>
      <c r="FC13" s="461">
        <f>'Form-Se2'!FF91</f>
        <v>0</v>
      </c>
      <c r="FD13" s="461">
        <f>'Form-Se2'!FG91</f>
        <v>0</v>
      </c>
      <c r="FE13" s="461">
        <f>'Form-Se2'!FH91</f>
        <v>0</v>
      </c>
      <c r="FF13" s="461">
        <f>'Form-Se2'!FI91</f>
        <v>0</v>
      </c>
      <c r="FG13" s="461">
        <f>'Form-Se2'!FJ91</f>
        <v>0</v>
      </c>
      <c r="FH13" s="461">
        <f>'Form-Se2'!FK91</f>
        <v>0</v>
      </c>
      <c r="FI13" s="461">
        <f>'Form-Se2'!FL91</f>
        <v>0</v>
      </c>
      <c r="FJ13" s="461">
        <f>'Form-Se2'!FM91</f>
        <v>0</v>
      </c>
      <c r="FK13" s="461">
        <f>'Form-Se2'!FN91</f>
        <v>0</v>
      </c>
      <c r="FL13" s="461">
        <f>'Form-Se2'!FO91</f>
        <v>0</v>
      </c>
      <c r="FM13" s="461">
        <f>'Form-Se2'!FP91</f>
        <v>0</v>
      </c>
      <c r="FN13" s="461">
        <f>'Form-Se2'!FQ91</f>
        <v>0</v>
      </c>
      <c r="FO13" s="461">
        <f>'Form-Se2'!FR91</f>
        <v>0</v>
      </c>
      <c r="FP13" s="461">
        <f>'Form-Se2'!FS91</f>
        <v>0</v>
      </c>
      <c r="FQ13" s="461">
        <f>'Form-Se2'!FT91</f>
        <v>0</v>
      </c>
      <c r="FR13" s="461">
        <f>'Form-Se2'!FU91</f>
        <v>0</v>
      </c>
      <c r="FS13" s="461">
        <f>'Form-Se2'!FV91</f>
        <v>0</v>
      </c>
      <c r="FT13" s="461">
        <f>'Form-Se2'!FW91</f>
        <v>0</v>
      </c>
      <c r="FU13" s="461">
        <f>'Form-Se2'!FX91</f>
        <v>0</v>
      </c>
      <c r="FV13" s="461">
        <f>'Form-Se2'!FY91</f>
        <v>0</v>
      </c>
      <c r="FW13" s="461">
        <f>'Form-Se2'!FZ91</f>
        <v>0</v>
      </c>
      <c r="FX13" s="461">
        <f>'Form-Se2'!GA91</f>
        <v>0</v>
      </c>
      <c r="FY13" s="461">
        <f>'Form-Se2'!GB91</f>
        <v>0</v>
      </c>
      <c r="FZ13" s="461">
        <f>'Form-Se2'!GC91</f>
        <v>0</v>
      </c>
      <c r="GA13" s="461">
        <f>'Form-Se2'!GD91</f>
        <v>0</v>
      </c>
      <c r="GB13" s="461">
        <f>'Form-Se2'!GE91</f>
        <v>0</v>
      </c>
      <c r="GC13" s="461">
        <f>'Form-Se2'!GF91</f>
        <v>0</v>
      </c>
      <c r="GD13" s="461">
        <f>'Form-Se2'!GG91</f>
        <v>0</v>
      </c>
      <c r="GE13" s="461">
        <f>'Form-Se2'!GH91</f>
        <v>0</v>
      </c>
      <c r="GF13" s="461">
        <f>'Form-Se2'!GI91</f>
        <v>0</v>
      </c>
      <c r="GG13" s="461">
        <f>'Form-Se2'!GJ91</f>
        <v>0</v>
      </c>
      <c r="GH13" s="461">
        <f>'Form-Se2'!GK91</f>
        <v>0</v>
      </c>
      <c r="GI13" s="461">
        <f>'Form-Se2'!GL91</f>
        <v>0</v>
      </c>
      <c r="GJ13" s="461">
        <f>'Form-Se2'!GM91</f>
        <v>0</v>
      </c>
      <c r="GK13" s="461">
        <f>'Form-Se2'!GN91</f>
        <v>0</v>
      </c>
      <c r="GL13" s="461">
        <f>'Form-Se2'!GO91</f>
        <v>0</v>
      </c>
      <c r="GM13" s="461">
        <f>'Form-Se2'!GP91</f>
        <v>0</v>
      </c>
      <c r="GN13" s="461">
        <f>'Form-Se2'!GQ91</f>
        <v>0</v>
      </c>
      <c r="GO13" s="461">
        <f>'Form-Se2'!GR91</f>
        <v>0</v>
      </c>
      <c r="GP13" s="461">
        <f>'Form-Se2'!GS91</f>
        <v>0</v>
      </c>
      <c r="GQ13" s="461">
        <f>'Form-Se2'!GT91</f>
        <v>0</v>
      </c>
      <c r="GR13" s="461">
        <f>'Form-Se2'!GU91</f>
        <v>0</v>
      </c>
      <c r="GS13" s="461">
        <f>'Form-Se2'!GV91</f>
        <v>0</v>
      </c>
      <c r="GT13" s="461">
        <f>'Form-Se2'!GW91</f>
        <v>0</v>
      </c>
      <c r="GU13" s="461">
        <f>'Form-Se2'!GX91</f>
        <v>0</v>
      </c>
      <c r="GV13" s="461">
        <f>'Form-Se2'!GY91</f>
        <v>0</v>
      </c>
      <c r="GW13" s="461">
        <f>'Form-Se2'!GZ91</f>
        <v>0</v>
      </c>
      <c r="GX13" s="461">
        <f>'Form-Se2'!HA91</f>
        <v>0</v>
      </c>
      <c r="GY13" s="461">
        <f>'Form-Se2'!HB91</f>
        <v>0</v>
      </c>
      <c r="GZ13" s="461">
        <f>'Form-Se2'!HC91</f>
        <v>0</v>
      </c>
      <c r="HA13" s="461">
        <f>'Form-Se2'!HD91</f>
        <v>0</v>
      </c>
      <c r="HB13" s="461">
        <f>'Form-Se2'!HE91</f>
        <v>0</v>
      </c>
      <c r="HC13" s="461">
        <f>'Form-Se2'!HF91</f>
        <v>0</v>
      </c>
      <c r="HD13" s="461">
        <f>'Form-Se2'!HG91</f>
        <v>0</v>
      </c>
      <c r="HE13" s="461">
        <f>'Form-Se2'!HH91</f>
        <v>0</v>
      </c>
      <c r="HF13" s="461">
        <f>'Form-Se2'!HI91</f>
        <v>0</v>
      </c>
      <c r="HG13" s="461">
        <f>'Form-Se2'!HJ91</f>
        <v>0</v>
      </c>
      <c r="HH13" s="461">
        <f>'Form-Se2'!HK91</f>
        <v>0</v>
      </c>
      <c r="HI13" s="461">
        <f>'Form-Se2'!HL91</f>
        <v>0</v>
      </c>
      <c r="HJ13" s="461">
        <f>'Form-Se2'!HM91</f>
        <v>0</v>
      </c>
      <c r="HK13" s="461">
        <f>'Form-Se2'!HN91</f>
        <v>0</v>
      </c>
      <c r="HL13" s="461">
        <f>'Form-Se2'!HO91</f>
        <v>0</v>
      </c>
      <c r="HM13" s="461">
        <f>'Form-Se2'!HP91</f>
        <v>0</v>
      </c>
      <c r="HN13" s="461">
        <f>'Form-Se2'!HQ91</f>
        <v>0</v>
      </c>
      <c r="HO13" s="461">
        <f>'Form-Se2'!HR91</f>
        <v>0</v>
      </c>
      <c r="HP13" s="461">
        <f>'Form-Se2'!HS91</f>
        <v>0</v>
      </c>
      <c r="HQ13" s="461">
        <f>'Form-Se2'!HT91</f>
        <v>0</v>
      </c>
      <c r="HR13" s="461">
        <f>'Form-Se2'!HU91</f>
        <v>0</v>
      </c>
      <c r="HS13" s="461">
        <f>'Form-Se2'!HV91</f>
        <v>0</v>
      </c>
      <c r="HT13" s="461">
        <f>'Form-Se2'!HW91</f>
        <v>0</v>
      </c>
      <c r="HU13" s="461">
        <f>'Form-Se2'!HX91</f>
        <v>0</v>
      </c>
      <c r="HV13" s="461">
        <f>'Form-Se2'!HY91</f>
        <v>0</v>
      </c>
      <c r="HW13" s="461">
        <f>'Form-Se2'!HZ91</f>
        <v>0</v>
      </c>
      <c r="HX13" s="461">
        <f>'Form-Se2'!IA91</f>
        <v>0</v>
      </c>
      <c r="HY13" s="461">
        <f>'Form-Se2'!IB91</f>
        <v>0</v>
      </c>
      <c r="HZ13" s="461">
        <f>'Form-Se2'!IC91</f>
        <v>0</v>
      </c>
      <c r="IA13" s="461">
        <f>'Form-Se2'!ID91</f>
        <v>0</v>
      </c>
      <c r="IB13" s="461">
        <f>'Form-Se2'!IE91</f>
        <v>0</v>
      </c>
      <c r="IC13" s="461">
        <f>'Form-Se2'!IF91</f>
        <v>0</v>
      </c>
      <c r="ID13" s="461">
        <f>'Form-Se2'!IG91</f>
        <v>0</v>
      </c>
      <c r="IE13" s="461">
        <f>'Form-Se2'!IH91</f>
        <v>0</v>
      </c>
      <c r="IF13" s="461">
        <f>'Form-Se2'!II91</f>
        <v>0</v>
      </c>
      <c r="IG13" s="461">
        <f>'Form-Se2'!IJ91</f>
        <v>0</v>
      </c>
      <c r="IH13" s="461">
        <f>'Form-Se2'!IK91</f>
        <v>0</v>
      </c>
      <c r="II13" s="461">
        <f>'Form-Se2'!IL91</f>
        <v>0</v>
      </c>
      <c r="IJ13" s="461">
        <f>'Form-Se2'!IM91</f>
        <v>0</v>
      </c>
      <c r="IK13" s="461">
        <f>'Form-Se2'!IN91</f>
        <v>0</v>
      </c>
      <c r="IL13" s="461">
        <f>'Form-Se2'!IO91</f>
        <v>0</v>
      </c>
      <c r="IM13" s="461">
        <f>'Form-Se2'!IP91</f>
        <v>0</v>
      </c>
      <c r="IN13" s="461">
        <f>'Form-Se2'!IQ91</f>
        <v>0</v>
      </c>
      <c r="IO13" s="461">
        <f>'Form-Se2'!IR91</f>
        <v>0</v>
      </c>
      <c r="IP13" s="461">
        <f>'Form-Se2'!IS91</f>
        <v>0</v>
      </c>
      <c r="IQ13" s="461">
        <f>'Form-Se2'!IT91</f>
        <v>0</v>
      </c>
      <c r="IR13" s="461">
        <f>'Form-Se2'!IU91</f>
        <v>0</v>
      </c>
      <c r="IS13" s="461">
        <f>'Form-Se2'!IV91</f>
        <v>0</v>
      </c>
      <c r="IT13" s="461" t="e">
        <f>'Form-Se2'!#REF!</f>
        <v>#REF!</v>
      </c>
      <c r="IU13" s="461" t="e">
        <f>'Form-Se2'!#REF!</f>
        <v>#REF!</v>
      </c>
      <c r="IV13" s="461" t="e">
        <f>'Form-Se2'!#REF!</f>
        <v>#REF!</v>
      </c>
    </row>
    <row r="14" spans="1:256" ht="12.75">
      <c r="A14" s="311" t="s">
        <v>62</v>
      </c>
      <c r="B14" s="383" t="s">
        <v>600</v>
      </c>
      <c r="C14" s="312" t="s">
        <v>75</v>
      </c>
      <c r="D14" s="312" t="s">
        <v>57</v>
      </c>
      <c r="E14" s="461">
        <f>'Form-Se2'!H215</f>
        <v>0</v>
      </c>
      <c r="F14" s="461">
        <f>'Form-Se2'!I215</f>
        <v>0</v>
      </c>
      <c r="G14" s="461">
        <f>'Form-Se2'!J215</f>
        <v>0</v>
      </c>
      <c r="H14" s="461">
        <f>'Form-Se2'!K215</f>
        <v>0</v>
      </c>
      <c r="I14" s="461">
        <f>'Form-Se2'!L215</f>
        <v>0</v>
      </c>
      <c r="J14" s="461">
        <f>'Form-Se2'!M215</f>
        <v>0</v>
      </c>
      <c r="K14" s="461">
        <f>'Form-Se2'!N215</f>
        <v>0</v>
      </c>
      <c r="L14" s="461">
        <f>'Form-Se2'!O215</f>
        <v>0</v>
      </c>
      <c r="M14" s="461">
        <f>'Form-Se2'!P215</f>
        <v>0</v>
      </c>
      <c r="N14" s="461">
        <f>'Form-Se2'!Q215</f>
        <v>0</v>
      </c>
      <c r="O14" s="461">
        <f>'Form-Se2'!R215</f>
        <v>0</v>
      </c>
      <c r="P14" s="461">
        <f>'Form-Se2'!S215</f>
        <v>0</v>
      </c>
      <c r="Q14" s="461">
        <f>'Form-Se2'!T215</f>
        <v>0</v>
      </c>
      <c r="R14" s="461">
        <f>'Form-Se2'!U215</f>
        <v>0</v>
      </c>
      <c r="S14" s="461">
        <f>'Form-Se2'!V215</f>
        <v>0</v>
      </c>
      <c r="T14" s="461">
        <f>'Form-Se2'!W215</f>
        <v>0</v>
      </c>
      <c r="U14" s="461">
        <f>'Form-Se2'!X215</f>
        <v>0</v>
      </c>
      <c r="V14" s="461">
        <f>'Form-Se2'!Y215</f>
        <v>0</v>
      </c>
      <c r="W14" s="461">
        <f>'Form-Se2'!Z215</f>
        <v>0</v>
      </c>
      <c r="X14" s="461">
        <f>'Form-Se2'!AA215</f>
        <v>0</v>
      </c>
      <c r="Y14" s="461">
        <f>'Form-Se2'!AB215</f>
        <v>0</v>
      </c>
      <c r="Z14" s="461">
        <f>'Form-Se2'!AC215</f>
        <v>0</v>
      </c>
      <c r="AA14" s="461">
        <f>'Form-Se2'!AD215</f>
        <v>0</v>
      </c>
      <c r="AB14" s="461">
        <f>'Form-Se2'!AE215</f>
        <v>0</v>
      </c>
      <c r="AC14" s="461">
        <f>'Form-Se2'!AF215</f>
        <v>0</v>
      </c>
      <c r="AD14" s="461">
        <f>'Form-Se2'!AG215</f>
        <v>0</v>
      </c>
      <c r="AE14" s="461">
        <f>'Form-Se2'!AH215</f>
        <v>0</v>
      </c>
      <c r="AF14" s="461">
        <f>'Form-Se2'!AI215</f>
        <v>0</v>
      </c>
      <c r="AG14" s="461">
        <f>'Form-Se2'!AJ215</f>
        <v>0</v>
      </c>
      <c r="AH14" s="461">
        <f>'Form-Se2'!AK215</f>
        <v>0</v>
      </c>
      <c r="AI14" s="461">
        <f>'Form-Se2'!AL215</f>
        <v>0</v>
      </c>
      <c r="AJ14" s="461">
        <f>'Form-Se2'!AM215</f>
        <v>0</v>
      </c>
      <c r="AK14" s="461">
        <f>'Form-Se2'!AN215</f>
        <v>0</v>
      </c>
      <c r="AL14" s="461">
        <f>'Form-Se2'!AO215</f>
        <v>0</v>
      </c>
      <c r="AM14" s="461">
        <f>'Form-Se2'!AP215</f>
        <v>0</v>
      </c>
      <c r="AN14" s="461">
        <f>'Form-Se2'!AQ215</f>
        <v>0</v>
      </c>
      <c r="AO14" s="461">
        <f>'Form-Se2'!AR215</f>
        <v>0</v>
      </c>
      <c r="AP14" s="461">
        <f>'Form-Se2'!AS215</f>
        <v>0</v>
      </c>
      <c r="AQ14" s="461">
        <f>'Form-Se2'!AT215</f>
        <v>0</v>
      </c>
      <c r="AR14" s="461">
        <f>'Form-Se2'!AU215</f>
        <v>0</v>
      </c>
      <c r="AS14" s="461">
        <f>'Form-Se2'!AV215</f>
        <v>0</v>
      </c>
      <c r="AT14" s="461">
        <f>'Form-Se2'!AW215</f>
        <v>0</v>
      </c>
      <c r="AU14" s="461">
        <f>'Form-Se2'!AX215</f>
        <v>0</v>
      </c>
      <c r="AV14" s="461">
        <f>'Form-Se2'!AY215</f>
        <v>0</v>
      </c>
      <c r="AW14" s="461">
        <f>'Form-Se2'!AZ215</f>
        <v>0</v>
      </c>
      <c r="AX14" s="461">
        <f>'Form-Se2'!BA215</f>
        <v>0</v>
      </c>
      <c r="AY14" s="461">
        <f>'Form-Se2'!BB215</f>
        <v>0</v>
      </c>
      <c r="AZ14" s="461">
        <f>'Form-Se2'!BC215</f>
        <v>0</v>
      </c>
      <c r="BA14" s="461">
        <f>'Form-Se2'!BD215</f>
        <v>0</v>
      </c>
      <c r="BB14" s="461">
        <f>'Form-Se2'!BE215</f>
        <v>0</v>
      </c>
      <c r="BC14" s="461">
        <f>'Form-Se2'!BF215</f>
        <v>0</v>
      </c>
      <c r="BD14" s="461">
        <f>'Form-Se2'!BG215</f>
        <v>0</v>
      </c>
      <c r="BE14" s="461">
        <f>'Form-Se2'!BH215</f>
        <v>0</v>
      </c>
      <c r="BF14" s="461">
        <f>'Form-Se2'!BI215</f>
        <v>0</v>
      </c>
      <c r="BG14" s="461">
        <f>'Form-Se2'!BJ215</f>
        <v>0</v>
      </c>
      <c r="BH14" s="461">
        <f>'Form-Se2'!BK215</f>
        <v>0</v>
      </c>
      <c r="BI14" s="461">
        <f>'Form-Se2'!BL215</f>
        <v>0</v>
      </c>
      <c r="BJ14" s="461">
        <f>'Form-Se2'!BM215</f>
        <v>0</v>
      </c>
      <c r="BK14" s="461">
        <f>'Form-Se2'!BN215</f>
        <v>0</v>
      </c>
      <c r="BL14" s="461">
        <f>'Form-Se2'!BO215</f>
        <v>0</v>
      </c>
      <c r="BM14" s="461">
        <f>'Form-Se2'!BP215</f>
        <v>0</v>
      </c>
      <c r="BN14" s="461">
        <f>'Form-Se2'!BQ215</f>
        <v>0</v>
      </c>
      <c r="BO14" s="461">
        <f>'Form-Se2'!BR215</f>
        <v>0</v>
      </c>
      <c r="BP14" s="461">
        <f>'Form-Se2'!BS215</f>
        <v>0</v>
      </c>
      <c r="BQ14" s="461">
        <f>'Form-Se2'!BT215</f>
        <v>0</v>
      </c>
      <c r="BR14" s="461">
        <f>'Form-Se2'!BU215</f>
        <v>0</v>
      </c>
      <c r="BS14" s="461">
        <f>'Form-Se2'!BV215</f>
        <v>0</v>
      </c>
      <c r="BT14" s="461">
        <f>'Form-Se2'!BW215</f>
        <v>0</v>
      </c>
      <c r="BU14" s="461">
        <f>'Form-Se2'!BX215</f>
        <v>0</v>
      </c>
      <c r="BV14" s="461">
        <f>'Form-Se2'!BY215</f>
        <v>0</v>
      </c>
      <c r="BW14" s="461">
        <f>'Form-Se2'!BZ215</f>
        <v>0</v>
      </c>
      <c r="BX14" s="461">
        <f>'Form-Se2'!CA215</f>
        <v>0</v>
      </c>
      <c r="BY14" s="461">
        <f>'Form-Se2'!CB215</f>
        <v>0</v>
      </c>
      <c r="BZ14" s="461">
        <f>'Form-Se2'!CC215</f>
        <v>0</v>
      </c>
      <c r="CA14" s="461">
        <f>'Form-Se2'!CD215</f>
        <v>0</v>
      </c>
      <c r="CB14" s="461">
        <f>'Form-Se2'!CE215</f>
        <v>0</v>
      </c>
      <c r="CC14" s="461">
        <f>'Form-Se2'!CF215</f>
        <v>0</v>
      </c>
      <c r="CD14" s="461">
        <f>'Form-Se2'!CG215</f>
        <v>0</v>
      </c>
      <c r="CE14" s="461">
        <f>'Form-Se2'!CH215</f>
        <v>0</v>
      </c>
      <c r="CF14" s="461">
        <f>'Form-Se2'!CI215</f>
        <v>0</v>
      </c>
      <c r="CG14" s="461">
        <f>'Form-Se2'!CJ215</f>
        <v>0</v>
      </c>
      <c r="CH14" s="461">
        <f>'Form-Se2'!CK215</f>
        <v>0</v>
      </c>
      <c r="CI14" s="461">
        <f>'Form-Se2'!CL215</f>
        <v>0</v>
      </c>
      <c r="CJ14" s="461">
        <f>'Form-Se2'!CM215</f>
        <v>0</v>
      </c>
      <c r="CK14" s="461">
        <f>'Form-Se2'!CN215</f>
        <v>0</v>
      </c>
      <c r="CL14" s="461">
        <f>'Form-Se2'!CO215</f>
        <v>0</v>
      </c>
      <c r="CM14" s="461">
        <f>'Form-Se2'!CP215</f>
        <v>0</v>
      </c>
      <c r="CN14" s="461">
        <f>'Form-Se2'!CQ215</f>
        <v>0</v>
      </c>
      <c r="CO14" s="461">
        <f>'Form-Se2'!CR215</f>
        <v>0</v>
      </c>
      <c r="CP14" s="461">
        <f>'Form-Se2'!CS215</f>
        <v>0</v>
      </c>
      <c r="CQ14" s="461">
        <f>'Form-Se2'!CT215</f>
        <v>0</v>
      </c>
      <c r="CR14" s="461">
        <f>'Form-Se2'!CU215</f>
        <v>0</v>
      </c>
      <c r="CS14" s="461">
        <f>'Form-Se2'!CV215</f>
        <v>0</v>
      </c>
      <c r="CT14" s="461">
        <f>'Form-Se2'!CW215</f>
        <v>0</v>
      </c>
      <c r="CU14" s="461">
        <f>'Form-Se2'!CX215</f>
        <v>0</v>
      </c>
      <c r="CV14" s="461">
        <f>'Form-Se2'!CY215</f>
        <v>0</v>
      </c>
      <c r="CW14" s="461">
        <f>'Form-Se2'!CZ215</f>
        <v>0</v>
      </c>
      <c r="CX14" s="461">
        <f>'Form-Se2'!DA215</f>
        <v>0</v>
      </c>
      <c r="CY14" s="461">
        <f>'Form-Se2'!DB215</f>
        <v>0</v>
      </c>
      <c r="CZ14" s="461">
        <f>'Form-Se2'!DC215</f>
        <v>0</v>
      </c>
      <c r="DA14" s="461">
        <f>'Form-Se2'!DD215</f>
        <v>0</v>
      </c>
      <c r="DB14" s="461">
        <f>'Form-Se2'!DE215</f>
        <v>0</v>
      </c>
      <c r="DC14" s="461">
        <f>'Form-Se2'!DF215</f>
        <v>0</v>
      </c>
      <c r="DD14" s="461">
        <f>'Form-Se2'!DG215</f>
        <v>0</v>
      </c>
      <c r="DE14" s="461">
        <f>'Form-Se2'!DH215</f>
        <v>0</v>
      </c>
      <c r="DF14" s="461">
        <f>'Form-Se2'!DI215</f>
        <v>0</v>
      </c>
      <c r="DG14" s="461">
        <f>'Form-Se2'!DJ215</f>
        <v>0</v>
      </c>
      <c r="DH14" s="461">
        <f>'Form-Se2'!DK215</f>
        <v>0</v>
      </c>
      <c r="DI14" s="461">
        <f>'Form-Se2'!DL215</f>
        <v>0</v>
      </c>
      <c r="DJ14" s="461">
        <f>'Form-Se2'!DM215</f>
        <v>0</v>
      </c>
      <c r="DK14" s="461">
        <f>'Form-Se2'!DN215</f>
        <v>0</v>
      </c>
      <c r="DL14" s="461">
        <f>'Form-Se2'!DO215</f>
        <v>0</v>
      </c>
      <c r="DM14" s="461">
        <f>'Form-Se2'!DP215</f>
        <v>0</v>
      </c>
      <c r="DN14" s="461">
        <f>'Form-Se2'!DQ215</f>
        <v>0</v>
      </c>
      <c r="DO14" s="461">
        <f>'Form-Se2'!DR215</f>
        <v>0</v>
      </c>
      <c r="DP14" s="461">
        <f>'Form-Se2'!DS215</f>
        <v>0</v>
      </c>
      <c r="DQ14" s="461">
        <f>'Form-Se2'!DT215</f>
        <v>0</v>
      </c>
      <c r="DR14" s="461">
        <f>'Form-Se2'!DU215</f>
        <v>0</v>
      </c>
      <c r="DS14" s="461">
        <f>'Form-Se2'!DV215</f>
        <v>0</v>
      </c>
      <c r="DT14" s="461">
        <f>'Form-Se2'!DW215</f>
        <v>0</v>
      </c>
      <c r="DU14" s="461">
        <f>'Form-Se2'!DX215</f>
        <v>0</v>
      </c>
      <c r="DV14" s="461">
        <f>'Form-Se2'!DY215</f>
        <v>0</v>
      </c>
      <c r="DW14" s="461">
        <f>'Form-Se2'!DZ215</f>
        <v>0</v>
      </c>
      <c r="DX14" s="461">
        <f>'Form-Se2'!EA215</f>
        <v>0</v>
      </c>
      <c r="DY14" s="461">
        <f>'Form-Se2'!EB215</f>
        <v>0</v>
      </c>
      <c r="DZ14" s="461">
        <f>'Form-Se2'!EC215</f>
        <v>0</v>
      </c>
      <c r="EA14" s="461">
        <f>'Form-Se2'!ED215</f>
        <v>0</v>
      </c>
      <c r="EB14" s="461">
        <f>'Form-Se2'!EE215</f>
        <v>0</v>
      </c>
      <c r="EC14" s="461">
        <f>'Form-Se2'!EF215</f>
        <v>0</v>
      </c>
      <c r="ED14" s="461">
        <f>'Form-Se2'!EG215</f>
        <v>0</v>
      </c>
      <c r="EE14" s="461">
        <f>'Form-Se2'!EH215</f>
        <v>0</v>
      </c>
      <c r="EF14" s="461">
        <f>'Form-Se2'!EI215</f>
        <v>0</v>
      </c>
      <c r="EG14" s="461">
        <f>'Form-Se2'!EJ215</f>
        <v>0</v>
      </c>
      <c r="EH14" s="461">
        <f>'Form-Se2'!EK215</f>
        <v>0</v>
      </c>
      <c r="EI14" s="461">
        <f>'Form-Se2'!EL215</f>
        <v>0</v>
      </c>
      <c r="EJ14" s="461">
        <f>'Form-Se2'!EM215</f>
        <v>0</v>
      </c>
      <c r="EK14" s="461">
        <f>'Form-Se2'!EN215</f>
        <v>0</v>
      </c>
      <c r="EL14" s="461">
        <f>'Form-Se2'!EO215</f>
        <v>0</v>
      </c>
      <c r="EM14" s="461">
        <f>'Form-Se2'!EP215</f>
        <v>0</v>
      </c>
      <c r="EN14" s="461">
        <f>'Form-Se2'!EQ215</f>
        <v>0</v>
      </c>
      <c r="EO14" s="461">
        <f>'Form-Se2'!ER215</f>
        <v>0</v>
      </c>
      <c r="EP14" s="461">
        <f>'Form-Se2'!ES215</f>
        <v>0</v>
      </c>
      <c r="EQ14" s="461">
        <f>'Form-Se2'!ET215</f>
        <v>0</v>
      </c>
      <c r="ER14" s="461">
        <f>'Form-Se2'!EU215</f>
        <v>0</v>
      </c>
      <c r="ES14" s="461">
        <f>'Form-Se2'!EV215</f>
        <v>0</v>
      </c>
      <c r="ET14" s="461">
        <f>'Form-Se2'!EW215</f>
        <v>0</v>
      </c>
      <c r="EU14" s="461">
        <f>'Form-Se2'!EX215</f>
        <v>0</v>
      </c>
      <c r="EV14" s="461">
        <f>'Form-Se2'!EY215</f>
        <v>0</v>
      </c>
      <c r="EW14" s="461">
        <f>'Form-Se2'!EZ215</f>
        <v>0</v>
      </c>
      <c r="EX14" s="461">
        <f>'Form-Se2'!FA215</f>
        <v>0</v>
      </c>
      <c r="EY14" s="461">
        <f>'Form-Se2'!FB215</f>
        <v>0</v>
      </c>
      <c r="EZ14" s="461">
        <f>'Form-Se2'!FC215</f>
        <v>0</v>
      </c>
      <c r="FA14" s="461">
        <f>'Form-Se2'!FD215</f>
        <v>0</v>
      </c>
      <c r="FB14" s="461">
        <f>'Form-Se2'!FE215</f>
        <v>0</v>
      </c>
      <c r="FC14" s="461">
        <f>'Form-Se2'!FF215</f>
        <v>0</v>
      </c>
      <c r="FD14" s="461">
        <f>'Form-Se2'!FG215</f>
        <v>0</v>
      </c>
      <c r="FE14" s="461">
        <f>'Form-Se2'!FH215</f>
        <v>0</v>
      </c>
      <c r="FF14" s="461">
        <f>'Form-Se2'!FI215</f>
        <v>0</v>
      </c>
      <c r="FG14" s="461">
        <f>'Form-Se2'!FJ215</f>
        <v>0</v>
      </c>
      <c r="FH14" s="461">
        <f>'Form-Se2'!FK215</f>
        <v>0</v>
      </c>
      <c r="FI14" s="461">
        <f>'Form-Se2'!FL215</f>
        <v>0</v>
      </c>
      <c r="FJ14" s="461">
        <f>'Form-Se2'!FM215</f>
        <v>0</v>
      </c>
      <c r="FK14" s="461">
        <f>'Form-Se2'!FN215</f>
        <v>0</v>
      </c>
      <c r="FL14" s="461">
        <f>'Form-Se2'!FO215</f>
        <v>0</v>
      </c>
      <c r="FM14" s="461">
        <f>'Form-Se2'!FP215</f>
        <v>0</v>
      </c>
      <c r="FN14" s="461">
        <f>'Form-Se2'!FQ215</f>
        <v>0</v>
      </c>
      <c r="FO14" s="461">
        <f>'Form-Se2'!FR215</f>
        <v>0</v>
      </c>
      <c r="FP14" s="461">
        <f>'Form-Se2'!FS215</f>
        <v>0</v>
      </c>
      <c r="FQ14" s="461">
        <f>'Form-Se2'!FT215</f>
        <v>0</v>
      </c>
      <c r="FR14" s="461">
        <f>'Form-Se2'!FU215</f>
        <v>0</v>
      </c>
      <c r="FS14" s="461">
        <f>'Form-Se2'!FV215</f>
        <v>0</v>
      </c>
      <c r="FT14" s="461">
        <f>'Form-Se2'!FW215</f>
        <v>0</v>
      </c>
      <c r="FU14" s="461">
        <f>'Form-Se2'!FX215</f>
        <v>0</v>
      </c>
      <c r="FV14" s="461">
        <f>'Form-Se2'!FY215</f>
        <v>0</v>
      </c>
      <c r="FW14" s="461">
        <f>'Form-Se2'!FZ215</f>
        <v>0</v>
      </c>
      <c r="FX14" s="461">
        <f>'Form-Se2'!GA215</f>
        <v>0</v>
      </c>
      <c r="FY14" s="461">
        <f>'Form-Se2'!GB215</f>
        <v>0</v>
      </c>
      <c r="FZ14" s="461">
        <f>'Form-Se2'!GC215</f>
        <v>0</v>
      </c>
      <c r="GA14" s="461">
        <f>'Form-Se2'!GD215</f>
        <v>0</v>
      </c>
      <c r="GB14" s="461">
        <f>'Form-Se2'!GE215</f>
        <v>0</v>
      </c>
      <c r="GC14" s="461">
        <f>'Form-Se2'!GF215</f>
        <v>0</v>
      </c>
      <c r="GD14" s="461">
        <f>'Form-Se2'!GG215</f>
        <v>0</v>
      </c>
      <c r="GE14" s="461">
        <f>'Form-Se2'!GH215</f>
        <v>0</v>
      </c>
      <c r="GF14" s="461">
        <f>'Form-Se2'!GI215</f>
        <v>0</v>
      </c>
      <c r="GG14" s="461">
        <f>'Form-Se2'!GJ215</f>
        <v>0</v>
      </c>
      <c r="GH14" s="461">
        <f>'Form-Se2'!GK215</f>
        <v>0</v>
      </c>
      <c r="GI14" s="461">
        <f>'Form-Se2'!GL215</f>
        <v>0</v>
      </c>
      <c r="GJ14" s="461">
        <f>'Form-Se2'!GM215</f>
        <v>0</v>
      </c>
      <c r="GK14" s="461">
        <f>'Form-Se2'!GN215</f>
        <v>0</v>
      </c>
      <c r="GL14" s="461">
        <f>'Form-Se2'!GO215</f>
        <v>0</v>
      </c>
      <c r="GM14" s="461">
        <f>'Form-Se2'!GP215</f>
        <v>0</v>
      </c>
      <c r="GN14" s="461">
        <f>'Form-Se2'!GQ215</f>
        <v>0</v>
      </c>
      <c r="GO14" s="461">
        <f>'Form-Se2'!GR215</f>
        <v>0</v>
      </c>
      <c r="GP14" s="461">
        <f>'Form-Se2'!GS215</f>
        <v>0</v>
      </c>
      <c r="GQ14" s="461">
        <f>'Form-Se2'!GT215</f>
        <v>0</v>
      </c>
      <c r="GR14" s="461">
        <f>'Form-Se2'!GU215</f>
        <v>0</v>
      </c>
      <c r="GS14" s="461">
        <f>'Form-Se2'!GV215</f>
        <v>0</v>
      </c>
      <c r="GT14" s="461">
        <f>'Form-Se2'!GW215</f>
        <v>0</v>
      </c>
      <c r="GU14" s="461">
        <f>'Form-Se2'!GX215</f>
        <v>0</v>
      </c>
      <c r="GV14" s="461">
        <f>'Form-Se2'!GY215</f>
        <v>0</v>
      </c>
      <c r="GW14" s="461">
        <f>'Form-Se2'!GZ215</f>
        <v>0</v>
      </c>
      <c r="GX14" s="461">
        <f>'Form-Se2'!HA215</f>
        <v>0</v>
      </c>
      <c r="GY14" s="461">
        <f>'Form-Se2'!HB215</f>
        <v>0</v>
      </c>
      <c r="GZ14" s="461">
        <f>'Form-Se2'!HC215</f>
        <v>0</v>
      </c>
      <c r="HA14" s="461">
        <f>'Form-Se2'!HD215</f>
        <v>0</v>
      </c>
      <c r="HB14" s="461">
        <f>'Form-Se2'!HE215</f>
        <v>0</v>
      </c>
      <c r="HC14" s="461">
        <f>'Form-Se2'!HF215</f>
        <v>0</v>
      </c>
      <c r="HD14" s="461">
        <f>'Form-Se2'!HG215</f>
        <v>0</v>
      </c>
      <c r="HE14" s="461">
        <f>'Form-Se2'!HH215</f>
        <v>0</v>
      </c>
      <c r="HF14" s="461">
        <f>'Form-Se2'!HI215</f>
        <v>0</v>
      </c>
      <c r="HG14" s="461">
        <f>'Form-Se2'!HJ215</f>
        <v>0</v>
      </c>
      <c r="HH14" s="461">
        <f>'Form-Se2'!HK215</f>
        <v>0</v>
      </c>
      <c r="HI14" s="461">
        <f>'Form-Se2'!HL215</f>
        <v>0</v>
      </c>
      <c r="HJ14" s="461">
        <f>'Form-Se2'!HM215</f>
        <v>0</v>
      </c>
      <c r="HK14" s="461">
        <f>'Form-Se2'!HN215</f>
        <v>0</v>
      </c>
      <c r="HL14" s="461">
        <f>'Form-Se2'!HO215</f>
        <v>0</v>
      </c>
      <c r="HM14" s="461">
        <f>'Form-Se2'!HP215</f>
        <v>0</v>
      </c>
      <c r="HN14" s="461">
        <f>'Form-Se2'!HQ215</f>
        <v>0</v>
      </c>
      <c r="HO14" s="461">
        <f>'Form-Se2'!HR215</f>
        <v>0</v>
      </c>
      <c r="HP14" s="461">
        <f>'Form-Se2'!HS215</f>
        <v>0</v>
      </c>
      <c r="HQ14" s="461">
        <f>'Form-Se2'!HT215</f>
        <v>0</v>
      </c>
      <c r="HR14" s="461">
        <f>'Form-Se2'!HU215</f>
        <v>0</v>
      </c>
      <c r="HS14" s="461">
        <f>'Form-Se2'!HV215</f>
        <v>0</v>
      </c>
      <c r="HT14" s="461">
        <f>'Form-Se2'!HW215</f>
        <v>0</v>
      </c>
      <c r="HU14" s="461">
        <f>'Form-Se2'!HX215</f>
        <v>0</v>
      </c>
      <c r="HV14" s="461">
        <f>'Form-Se2'!HY215</f>
        <v>0</v>
      </c>
      <c r="HW14" s="461">
        <f>'Form-Se2'!HZ215</f>
        <v>0</v>
      </c>
      <c r="HX14" s="461">
        <f>'Form-Se2'!IA215</f>
        <v>0</v>
      </c>
      <c r="HY14" s="461">
        <f>'Form-Se2'!IB215</f>
        <v>0</v>
      </c>
      <c r="HZ14" s="461">
        <f>'Form-Se2'!IC215</f>
        <v>0</v>
      </c>
      <c r="IA14" s="461">
        <f>'Form-Se2'!ID215</f>
        <v>0</v>
      </c>
      <c r="IB14" s="461">
        <f>'Form-Se2'!IE215</f>
        <v>0</v>
      </c>
      <c r="IC14" s="461">
        <f>'Form-Se2'!IF215</f>
        <v>0</v>
      </c>
      <c r="ID14" s="461">
        <f>'Form-Se2'!IG215</f>
        <v>0</v>
      </c>
      <c r="IE14" s="461">
        <f>'Form-Se2'!IH215</f>
        <v>0</v>
      </c>
      <c r="IF14" s="461">
        <f>'Form-Se2'!II215</f>
        <v>0</v>
      </c>
      <c r="IG14" s="461">
        <f>'Form-Se2'!IJ215</f>
        <v>0</v>
      </c>
      <c r="IH14" s="461">
        <f>'Form-Se2'!IK215</f>
        <v>0</v>
      </c>
      <c r="II14" s="461">
        <f>'Form-Se2'!IL215</f>
        <v>0</v>
      </c>
      <c r="IJ14" s="461">
        <f>'Form-Se2'!IM215</f>
        <v>0</v>
      </c>
      <c r="IK14" s="461">
        <f>'Form-Se2'!IN215</f>
        <v>0</v>
      </c>
      <c r="IL14" s="461">
        <f>'Form-Se2'!IO215</f>
        <v>0</v>
      </c>
      <c r="IM14" s="461">
        <f>'Form-Se2'!IP215</f>
        <v>0</v>
      </c>
      <c r="IN14" s="461">
        <f>'Form-Se2'!IQ215</f>
        <v>0</v>
      </c>
      <c r="IO14" s="461">
        <f>'Form-Se2'!IR215</f>
        <v>0</v>
      </c>
      <c r="IP14" s="461">
        <f>'Form-Se2'!IS215</f>
        <v>0</v>
      </c>
      <c r="IQ14" s="461">
        <f>'Form-Se2'!IT215</f>
        <v>0</v>
      </c>
      <c r="IR14" s="461">
        <f>'Form-Se2'!IU215</f>
        <v>0</v>
      </c>
      <c r="IS14" s="461">
        <f>'Form-Se2'!IV215</f>
        <v>0</v>
      </c>
      <c r="IT14" s="461" t="e">
        <f>'Form-Se2'!#REF!</f>
        <v>#REF!</v>
      </c>
      <c r="IU14" s="461" t="e">
        <f>'Form-Se2'!#REF!</f>
        <v>#REF!</v>
      </c>
      <c r="IV14" s="461" t="e">
        <f>'Form-Se2'!#REF!</f>
        <v>#REF!</v>
      </c>
    </row>
    <row r="15" spans="1:6" ht="12.75">
      <c r="A15" s="315"/>
      <c r="B15" s="315"/>
      <c r="C15" s="313"/>
      <c r="D15" s="313"/>
      <c r="E15" s="316"/>
      <c r="F15" s="317"/>
    </row>
    <row r="16" spans="1:6" ht="12.75">
      <c r="A16" s="314" t="s">
        <v>62</v>
      </c>
      <c r="B16" s="383" t="s">
        <v>601</v>
      </c>
      <c r="C16" s="312" t="s">
        <v>75</v>
      </c>
      <c r="D16" s="313" t="s">
        <v>3</v>
      </c>
      <c r="E16" s="318">
        <f>'Form-Se2'!H20</f>
        <v>0</v>
      </c>
      <c r="F16" s="318">
        <f>'Form-Se2'!I20</f>
        <v>0</v>
      </c>
    </row>
    <row r="17" spans="1:6" ht="12.75">
      <c r="A17" s="314" t="s">
        <v>63</v>
      </c>
      <c r="B17" s="383" t="s">
        <v>212</v>
      </c>
      <c r="C17" s="312" t="s">
        <v>75</v>
      </c>
      <c r="D17" s="313" t="s">
        <v>3</v>
      </c>
      <c r="E17" s="318">
        <f>'Form-Se2'!H48</f>
        <v>0</v>
      </c>
      <c r="F17" s="318">
        <f>'Form-Se2'!I48</f>
        <v>0</v>
      </c>
    </row>
    <row r="18" spans="1:6" ht="12.75">
      <c r="A18" s="314" t="s">
        <v>64</v>
      </c>
      <c r="B18" s="383" t="s">
        <v>213</v>
      </c>
      <c r="C18" s="312" t="s">
        <v>75</v>
      </c>
      <c r="D18" s="313" t="s">
        <v>3</v>
      </c>
      <c r="E18" s="318">
        <f>'Form-Se2'!H61</f>
        <v>0</v>
      </c>
      <c r="F18" s="318">
        <f>'Form-Se2'!I61</f>
        <v>0</v>
      </c>
    </row>
    <row r="19" spans="1:6" ht="12.75">
      <c r="A19" s="314" t="s">
        <v>65</v>
      </c>
      <c r="B19" s="383" t="s">
        <v>214</v>
      </c>
      <c r="C19" s="312" t="s">
        <v>75</v>
      </c>
      <c r="D19" s="313" t="s">
        <v>3</v>
      </c>
      <c r="E19" s="318">
        <f>'Form-Se2'!H74</f>
        <v>0</v>
      </c>
      <c r="F19" s="318">
        <f>'Form-Se2'!I74</f>
        <v>0</v>
      </c>
    </row>
    <row r="20" spans="1:6" ht="12.75">
      <c r="A20" s="314" t="s">
        <v>66</v>
      </c>
      <c r="B20" s="383" t="s">
        <v>602</v>
      </c>
      <c r="C20" s="312" t="s">
        <v>75</v>
      </c>
      <c r="D20" s="313" t="s">
        <v>3</v>
      </c>
      <c r="E20" s="319">
        <f>'Form-Se2'!H87</f>
        <v>0</v>
      </c>
      <c r="F20" s="319">
        <f>'Form-Se2'!I87</f>
        <v>0</v>
      </c>
    </row>
    <row r="21" spans="1:6" ht="12.75">
      <c r="A21" s="314" t="s">
        <v>67</v>
      </c>
      <c r="B21" s="383" t="s">
        <v>216</v>
      </c>
      <c r="C21" s="312" t="s">
        <v>75</v>
      </c>
      <c r="D21" s="313" t="s">
        <v>3</v>
      </c>
      <c r="E21" s="319">
        <f>'Form-Se2'!H177</f>
        <v>0</v>
      </c>
      <c r="F21" s="319">
        <f>'Form-Se2'!I177</f>
        <v>0</v>
      </c>
    </row>
    <row r="22" spans="1:256" ht="12.75">
      <c r="A22" s="314" t="s">
        <v>210</v>
      </c>
      <c r="B22" s="383" t="s">
        <v>949</v>
      </c>
      <c r="C22" s="312" t="s">
        <v>75</v>
      </c>
      <c r="D22" s="313" t="s">
        <v>3</v>
      </c>
      <c r="E22" s="319">
        <f>'Form-Se2'!H100</f>
        <v>0</v>
      </c>
      <c r="F22" s="319">
        <f>'Form-Se2'!I100</f>
        <v>0</v>
      </c>
      <c r="G22" s="319">
        <f>'Form-Se2'!J100</f>
        <v>0</v>
      </c>
      <c r="H22" s="319">
        <f>'Form-Se2'!K100</f>
        <v>0</v>
      </c>
      <c r="I22" s="319">
        <f>'Form-Se2'!L100</f>
        <v>0</v>
      </c>
      <c r="J22" s="319">
        <f>'Form-Se2'!M100</f>
        <v>0</v>
      </c>
      <c r="K22" s="319">
        <f>'Form-Se2'!N100</f>
        <v>0</v>
      </c>
      <c r="L22" s="319">
        <f>'Form-Se2'!O100</f>
        <v>0</v>
      </c>
      <c r="M22" s="319">
        <f>'Form-Se2'!P100</f>
        <v>0</v>
      </c>
      <c r="N22" s="319">
        <f>'Form-Se2'!Q100</f>
        <v>0</v>
      </c>
      <c r="O22" s="319">
        <f>'Form-Se2'!R100</f>
        <v>0</v>
      </c>
      <c r="P22" s="319">
        <f>'Form-Se2'!S100</f>
        <v>0</v>
      </c>
      <c r="Q22" s="319">
        <f>'Form-Se2'!T100</f>
        <v>0</v>
      </c>
      <c r="R22" s="319">
        <f>'Form-Se2'!U100</f>
        <v>0</v>
      </c>
      <c r="S22" s="319">
        <f>'Form-Se2'!V100</f>
        <v>0</v>
      </c>
      <c r="T22" s="319">
        <f>'Form-Se2'!W100</f>
        <v>0</v>
      </c>
      <c r="U22" s="319">
        <f>'Form-Se2'!X100</f>
        <v>0</v>
      </c>
      <c r="V22" s="319">
        <f>'Form-Se2'!Y100</f>
        <v>0</v>
      </c>
      <c r="W22" s="319">
        <f>'Form-Se2'!Z100</f>
        <v>0</v>
      </c>
      <c r="X22" s="319">
        <f>'Form-Se2'!AA100</f>
        <v>0</v>
      </c>
      <c r="Y22" s="319">
        <f>'Form-Se2'!AB100</f>
        <v>0</v>
      </c>
      <c r="Z22" s="319">
        <f>'Form-Se2'!AC100</f>
        <v>0</v>
      </c>
      <c r="AA22" s="319">
        <f>'Form-Se2'!AD100</f>
        <v>0</v>
      </c>
      <c r="AB22" s="319">
        <f>'Form-Se2'!AE100</f>
        <v>0</v>
      </c>
      <c r="AC22" s="319">
        <f>'Form-Se2'!AF100</f>
        <v>0</v>
      </c>
      <c r="AD22" s="319">
        <f>'Form-Se2'!AG100</f>
        <v>0</v>
      </c>
      <c r="AE22" s="319">
        <f>'Form-Se2'!AH100</f>
        <v>0</v>
      </c>
      <c r="AF22" s="319">
        <f>'Form-Se2'!AI100</f>
        <v>0</v>
      </c>
      <c r="AG22" s="319">
        <f>'Form-Se2'!AJ100</f>
        <v>0</v>
      </c>
      <c r="AH22" s="319">
        <f>'Form-Se2'!AK100</f>
        <v>0</v>
      </c>
      <c r="AI22" s="319">
        <f>'Form-Se2'!AL100</f>
        <v>0</v>
      </c>
      <c r="AJ22" s="319">
        <f>'Form-Se2'!AM100</f>
        <v>0</v>
      </c>
      <c r="AK22" s="319">
        <f>'Form-Se2'!AN100</f>
        <v>0</v>
      </c>
      <c r="AL22" s="319">
        <f>'Form-Se2'!AO100</f>
        <v>0</v>
      </c>
      <c r="AM22" s="319">
        <f>'Form-Se2'!AP100</f>
        <v>0</v>
      </c>
      <c r="AN22" s="319">
        <f>'Form-Se2'!AQ100</f>
        <v>0</v>
      </c>
      <c r="AO22" s="319">
        <f>'Form-Se2'!AR100</f>
        <v>0</v>
      </c>
      <c r="AP22" s="319">
        <f>'Form-Se2'!AS100</f>
        <v>0</v>
      </c>
      <c r="AQ22" s="319">
        <f>'Form-Se2'!AT100</f>
        <v>0</v>
      </c>
      <c r="AR22" s="319">
        <f>'Form-Se2'!AU100</f>
        <v>0</v>
      </c>
      <c r="AS22" s="319">
        <f>'Form-Se2'!AV100</f>
        <v>0</v>
      </c>
      <c r="AT22" s="319">
        <f>'Form-Se2'!AW100</f>
        <v>0</v>
      </c>
      <c r="AU22" s="319">
        <f>'Form-Se2'!AX100</f>
        <v>0</v>
      </c>
      <c r="AV22" s="319">
        <f>'Form-Se2'!AY100</f>
        <v>0</v>
      </c>
      <c r="AW22" s="319">
        <f>'Form-Se2'!AZ100</f>
        <v>0</v>
      </c>
      <c r="AX22" s="319">
        <f>'Form-Se2'!BA100</f>
        <v>0</v>
      </c>
      <c r="AY22" s="319">
        <f>'Form-Se2'!BB100</f>
        <v>0</v>
      </c>
      <c r="AZ22" s="319">
        <f>'Form-Se2'!BC100</f>
        <v>0</v>
      </c>
      <c r="BA22" s="319">
        <f>'Form-Se2'!BD100</f>
        <v>0</v>
      </c>
      <c r="BB22" s="319">
        <f>'Form-Se2'!BE100</f>
        <v>0</v>
      </c>
      <c r="BC22" s="319">
        <f>'Form-Se2'!BF100</f>
        <v>0</v>
      </c>
      <c r="BD22" s="319">
        <f>'Form-Se2'!BG100</f>
        <v>0</v>
      </c>
      <c r="BE22" s="319">
        <f>'Form-Se2'!BH100</f>
        <v>0</v>
      </c>
      <c r="BF22" s="319">
        <f>'Form-Se2'!BI100</f>
        <v>0</v>
      </c>
      <c r="BG22" s="319">
        <f>'Form-Se2'!BJ100</f>
        <v>0</v>
      </c>
      <c r="BH22" s="319">
        <f>'Form-Se2'!BK100</f>
        <v>0</v>
      </c>
      <c r="BI22" s="319">
        <f>'Form-Se2'!BL100</f>
        <v>0</v>
      </c>
      <c r="BJ22" s="319">
        <f>'Form-Se2'!BM100</f>
        <v>0</v>
      </c>
      <c r="BK22" s="319">
        <f>'Form-Se2'!BN100</f>
        <v>0</v>
      </c>
      <c r="BL22" s="319">
        <f>'Form-Se2'!BO100</f>
        <v>0</v>
      </c>
      <c r="BM22" s="319">
        <f>'Form-Se2'!BP100</f>
        <v>0</v>
      </c>
      <c r="BN22" s="319">
        <f>'Form-Se2'!BQ100</f>
        <v>0</v>
      </c>
      <c r="BO22" s="319">
        <f>'Form-Se2'!BR100</f>
        <v>0</v>
      </c>
      <c r="BP22" s="319">
        <f>'Form-Se2'!BS100</f>
        <v>0</v>
      </c>
      <c r="BQ22" s="319">
        <f>'Form-Se2'!BT100</f>
        <v>0</v>
      </c>
      <c r="BR22" s="319">
        <f>'Form-Se2'!BU100</f>
        <v>0</v>
      </c>
      <c r="BS22" s="319">
        <f>'Form-Se2'!BV100</f>
        <v>0</v>
      </c>
      <c r="BT22" s="319">
        <f>'Form-Se2'!BW100</f>
        <v>0</v>
      </c>
      <c r="BU22" s="319">
        <f>'Form-Se2'!BX100</f>
        <v>0</v>
      </c>
      <c r="BV22" s="319">
        <f>'Form-Se2'!BY100</f>
        <v>0</v>
      </c>
      <c r="BW22" s="319">
        <f>'Form-Se2'!BZ100</f>
        <v>0</v>
      </c>
      <c r="BX22" s="319">
        <f>'Form-Se2'!CA100</f>
        <v>0</v>
      </c>
      <c r="BY22" s="319">
        <f>'Form-Se2'!CB100</f>
        <v>0</v>
      </c>
      <c r="BZ22" s="319">
        <f>'Form-Se2'!CC100</f>
        <v>0</v>
      </c>
      <c r="CA22" s="319">
        <f>'Form-Se2'!CD100</f>
        <v>0</v>
      </c>
      <c r="CB22" s="319">
        <f>'Form-Se2'!CE100</f>
        <v>0</v>
      </c>
      <c r="CC22" s="319">
        <f>'Form-Se2'!CF100</f>
        <v>0</v>
      </c>
      <c r="CD22" s="319">
        <f>'Form-Se2'!CG100</f>
        <v>0</v>
      </c>
      <c r="CE22" s="319">
        <f>'Form-Se2'!CH100</f>
        <v>0</v>
      </c>
      <c r="CF22" s="319">
        <f>'Form-Se2'!CI100</f>
        <v>0</v>
      </c>
      <c r="CG22" s="319">
        <f>'Form-Se2'!CJ100</f>
        <v>0</v>
      </c>
      <c r="CH22" s="319">
        <f>'Form-Se2'!CK100</f>
        <v>0</v>
      </c>
      <c r="CI22" s="319">
        <f>'Form-Se2'!CL100</f>
        <v>0</v>
      </c>
      <c r="CJ22" s="319">
        <f>'Form-Se2'!CM100</f>
        <v>0</v>
      </c>
      <c r="CK22" s="319">
        <f>'Form-Se2'!CN100</f>
        <v>0</v>
      </c>
      <c r="CL22" s="319">
        <f>'Form-Se2'!CO100</f>
        <v>0</v>
      </c>
      <c r="CM22" s="319">
        <f>'Form-Se2'!CP100</f>
        <v>0</v>
      </c>
      <c r="CN22" s="319">
        <f>'Form-Se2'!CQ100</f>
        <v>0</v>
      </c>
      <c r="CO22" s="319">
        <f>'Form-Se2'!CR100</f>
        <v>0</v>
      </c>
      <c r="CP22" s="319">
        <f>'Form-Se2'!CS100</f>
        <v>0</v>
      </c>
      <c r="CQ22" s="319">
        <f>'Form-Se2'!CT100</f>
        <v>0</v>
      </c>
      <c r="CR22" s="319">
        <f>'Form-Se2'!CU100</f>
        <v>0</v>
      </c>
      <c r="CS22" s="319">
        <f>'Form-Se2'!CV100</f>
        <v>0</v>
      </c>
      <c r="CT22" s="319">
        <f>'Form-Se2'!CW100</f>
        <v>0</v>
      </c>
      <c r="CU22" s="319">
        <f>'Form-Se2'!CX100</f>
        <v>0</v>
      </c>
      <c r="CV22" s="319">
        <f>'Form-Se2'!CY100</f>
        <v>0</v>
      </c>
      <c r="CW22" s="319">
        <f>'Form-Se2'!CZ100</f>
        <v>0</v>
      </c>
      <c r="CX22" s="319">
        <f>'Form-Se2'!DA100</f>
        <v>0</v>
      </c>
      <c r="CY22" s="319">
        <f>'Form-Se2'!DB100</f>
        <v>0</v>
      </c>
      <c r="CZ22" s="319">
        <f>'Form-Se2'!DC100</f>
        <v>0</v>
      </c>
      <c r="DA22" s="319">
        <f>'Form-Se2'!DD100</f>
        <v>0</v>
      </c>
      <c r="DB22" s="319">
        <f>'Form-Se2'!DE100</f>
        <v>0</v>
      </c>
      <c r="DC22" s="319">
        <f>'Form-Se2'!DF100</f>
        <v>0</v>
      </c>
      <c r="DD22" s="319">
        <f>'Form-Se2'!DG100</f>
        <v>0</v>
      </c>
      <c r="DE22" s="319">
        <f>'Form-Se2'!DH100</f>
        <v>0</v>
      </c>
      <c r="DF22" s="319">
        <f>'Form-Se2'!DI100</f>
        <v>0</v>
      </c>
      <c r="DG22" s="319">
        <f>'Form-Se2'!DJ100</f>
        <v>0</v>
      </c>
      <c r="DH22" s="319">
        <f>'Form-Se2'!DK100</f>
        <v>0</v>
      </c>
      <c r="DI22" s="319">
        <f>'Form-Se2'!DL100</f>
        <v>0</v>
      </c>
      <c r="DJ22" s="319">
        <f>'Form-Se2'!DM100</f>
        <v>0</v>
      </c>
      <c r="DK22" s="319">
        <f>'Form-Se2'!DN100</f>
        <v>0</v>
      </c>
      <c r="DL22" s="319">
        <f>'Form-Se2'!DO100</f>
        <v>0</v>
      </c>
      <c r="DM22" s="319">
        <f>'Form-Se2'!DP100</f>
        <v>0</v>
      </c>
      <c r="DN22" s="319">
        <f>'Form-Se2'!DQ100</f>
        <v>0</v>
      </c>
      <c r="DO22" s="319">
        <f>'Form-Se2'!DR100</f>
        <v>0</v>
      </c>
      <c r="DP22" s="319">
        <f>'Form-Se2'!DS100</f>
        <v>0</v>
      </c>
      <c r="DQ22" s="319">
        <f>'Form-Se2'!DT100</f>
        <v>0</v>
      </c>
      <c r="DR22" s="319">
        <f>'Form-Se2'!DU100</f>
        <v>0</v>
      </c>
      <c r="DS22" s="319">
        <f>'Form-Se2'!DV100</f>
        <v>0</v>
      </c>
      <c r="DT22" s="319">
        <f>'Form-Se2'!DW100</f>
        <v>0</v>
      </c>
      <c r="DU22" s="319">
        <f>'Form-Se2'!DX100</f>
        <v>0</v>
      </c>
      <c r="DV22" s="319">
        <f>'Form-Se2'!DY100</f>
        <v>0</v>
      </c>
      <c r="DW22" s="319">
        <f>'Form-Se2'!DZ100</f>
        <v>0</v>
      </c>
      <c r="DX22" s="319">
        <f>'Form-Se2'!EA100</f>
        <v>0</v>
      </c>
      <c r="DY22" s="319">
        <f>'Form-Se2'!EB100</f>
        <v>0</v>
      </c>
      <c r="DZ22" s="319">
        <f>'Form-Se2'!EC100</f>
        <v>0</v>
      </c>
      <c r="EA22" s="319">
        <f>'Form-Se2'!ED100</f>
        <v>0</v>
      </c>
      <c r="EB22" s="319">
        <f>'Form-Se2'!EE100</f>
        <v>0</v>
      </c>
      <c r="EC22" s="319">
        <f>'Form-Se2'!EF100</f>
        <v>0</v>
      </c>
      <c r="ED22" s="319">
        <f>'Form-Se2'!EG100</f>
        <v>0</v>
      </c>
      <c r="EE22" s="319">
        <f>'Form-Se2'!EH100</f>
        <v>0</v>
      </c>
      <c r="EF22" s="319">
        <f>'Form-Se2'!EI100</f>
        <v>0</v>
      </c>
      <c r="EG22" s="319">
        <f>'Form-Se2'!EJ100</f>
        <v>0</v>
      </c>
      <c r="EH22" s="319">
        <f>'Form-Se2'!EK100</f>
        <v>0</v>
      </c>
      <c r="EI22" s="319">
        <f>'Form-Se2'!EL100</f>
        <v>0</v>
      </c>
      <c r="EJ22" s="319">
        <f>'Form-Se2'!EM100</f>
        <v>0</v>
      </c>
      <c r="EK22" s="319">
        <f>'Form-Se2'!EN100</f>
        <v>0</v>
      </c>
      <c r="EL22" s="319">
        <f>'Form-Se2'!EO100</f>
        <v>0</v>
      </c>
      <c r="EM22" s="319">
        <f>'Form-Se2'!EP100</f>
        <v>0</v>
      </c>
      <c r="EN22" s="319">
        <f>'Form-Se2'!EQ100</f>
        <v>0</v>
      </c>
      <c r="EO22" s="319">
        <f>'Form-Se2'!ER100</f>
        <v>0</v>
      </c>
      <c r="EP22" s="319">
        <f>'Form-Se2'!ES100</f>
        <v>0</v>
      </c>
      <c r="EQ22" s="319">
        <f>'Form-Se2'!ET100</f>
        <v>0</v>
      </c>
      <c r="ER22" s="319">
        <f>'Form-Se2'!EU100</f>
        <v>0</v>
      </c>
      <c r="ES22" s="319">
        <f>'Form-Se2'!EV100</f>
        <v>0</v>
      </c>
      <c r="ET22" s="319">
        <f>'Form-Se2'!EW100</f>
        <v>0</v>
      </c>
      <c r="EU22" s="319">
        <f>'Form-Se2'!EX100</f>
        <v>0</v>
      </c>
      <c r="EV22" s="319">
        <f>'Form-Se2'!EY100</f>
        <v>0</v>
      </c>
      <c r="EW22" s="319">
        <f>'Form-Se2'!EZ100</f>
        <v>0</v>
      </c>
      <c r="EX22" s="319">
        <f>'Form-Se2'!FA100</f>
        <v>0</v>
      </c>
      <c r="EY22" s="319">
        <f>'Form-Se2'!FB100</f>
        <v>0</v>
      </c>
      <c r="EZ22" s="319">
        <f>'Form-Se2'!FC100</f>
        <v>0</v>
      </c>
      <c r="FA22" s="319">
        <f>'Form-Se2'!FD100</f>
        <v>0</v>
      </c>
      <c r="FB22" s="319">
        <f>'Form-Se2'!FE100</f>
        <v>0</v>
      </c>
      <c r="FC22" s="319">
        <f>'Form-Se2'!FF100</f>
        <v>0</v>
      </c>
      <c r="FD22" s="319">
        <f>'Form-Se2'!FG100</f>
        <v>0</v>
      </c>
      <c r="FE22" s="319">
        <f>'Form-Se2'!FH100</f>
        <v>0</v>
      </c>
      <c r="FF22" s="319">
        <f>'Form-Se2'!FI100</f>
        <v>0</v>
      </c>
      <c r="FG22" s="319">
        <f>'Form-Se2'!FJ100</f>
        <v>0</v>
      </c>
      <c r="FH22" s="319">
        <f>'Form-Se2'!FK100</f>
        <v>0</v>
      </c>
      <c r="FI22" s="319">
        <f>'Form-Se2'!FL100</f>
        <v>0</v>
      </c>
      <c r="FJ22" s="319">
        <f>'Form-Se2'!FM100</f>
        <v>0</v>
      </c>
      <c r="FK22" s="319">
        <f>'Form-Se2'!FN100</f>
        <v>0</v>
      </c>
      <c r="FL22" s="319">
        <f>'Form-Se2'!FO100</f>
        <v>0</v>
      </c>
      <c r="FM22" s="319">
        <f>'Form-Se2'!FP100</f>
        <v>0</v>
      </c>
      <c r="FN22" s="319">
        <f>'Form-Se2'!FQ100</f>
        <v>0</v>
      </c>
      <c r="FO22" s="319">
        <f>'Form-Se2'!FR100</f>
        <v>0</v>
      </c>
      <c r="FP22" s="319">
        <f>'Form-Se2'!FS100</f>
        <v>0</v>
      </c>
      <c r="FQ22" s="319">
        <f>'Form-Se2'!FT100</f>
        <v>0</v>
      </c>
      <c r="FR22" s="319">
        <f>'Form-Se2'!FU100</f>
        <v>0</v>
      </c>
      <c r="FS22" s="319">
        <f>'Form-Se2'!FV100</f>
        <v>0</v>
      </c>
      <c r="FT22" s="319">
        <f>'Form-Se2'!FW100</f>
        <v>0</v>
      </c>
      <c r="FU22" s="319">
        <f>'Form-Se2'!FX100</f>
        <v>0</v>
      </c>
      <c r="FV22" s="319">
        <f>'Form-Se2'!FY100</f>
        <v>0</v>
      </c>
      <c r="FW22" s="319">
        <f>'Form-Se2'!FZ100</f>
        <v>0</v>
      </c>
      <c r="FX22" s="319">
        <f>'Form-Se2'!GA100</f>
        <v>0</v>
      </c>
      <c r="FY22" s="319">
        <f>'Form-Se2'!GB100</f>
        <v>0</v>
      </c>
      <c r="FZ22" s="319">
        <f>'Form-Se2'!GC100</f>
        <v>0</v>
      </c>
      <c r="GA22" s="319">
        <f>'Form-Se2'!GD100</f>
        <v>0</v>
      </c>
      <c r="GB22" s="319">
        <f>'Form-Se2'!GE100</f>
        <v>0</v>
      </c>
      <c r="GC22" s="319">
        <f>'Form-Se2'!GF100</f>
        <v>0</v>
      </c>
      <c r="GD22" s="319">
        <f>'Form-Se2'!GG100</f>
        <v>0</v>
      </c>
      <c r="GE22" s="319">
        <f>'Form-Se2'!GH100</f>
        <v>0</v>
      </c>
      <c r="GF22" s="319">
        <f>'Form-Se2'!GI100</f>
        <v>0</v>
      </c>
      <c r="GG22" s="319">
        <f>'Form-Se2'!GJ100</f>
        <v>0</v>
      </c>
      <c r="GH22" s="319">
        <f>'Form-Se2'!GK100</f>
        <v>0</v>
      </c>
      <c r="GI22" s="319">
        <f>'Form-Se2'!GL100</f>
        <v>0</v>
      </c>
      <c r="GJ22" s="319">
        <f>'Form-Se2'!GM100</f>
        <v>0</v>
      </c>
      <c r="GK22" s="319">
        <f>'Form-Se2'!GN100</f>
        <v>0</v>
      </c>
      <c r="GL22" s="319">
        <f>'Form-Se2'!GO100</f>
        <v>0</v>
      </c>
      <c r="GM22" s="319">
        <f>'Form-Se2'!GP100</f>
        <v>0</v>
      </c>
      <c r="GN22" s="319">
        <f>'Form-Se2'!GQ100</f>
        <v>0</v>
      </c>
      <c r="GO22" s="319">
        <f>'Form-Se2'!GR100</f>
        <v>0</v>
      </c>
      <c r="GP22" s="319">
        <f>'Form-Se2'!GS100</f>
        <v>0</v>
      </c>
      <c r="GQ22" s="319">
        <f>'Form-Se2'!GT100</f>
        <v>0</v>
      </c>
      <c r="GR22" s="319">
        <f>'Form-Se2'!GU100</f>
        <v>0</v>
      </c>
      <c r="GS22" s="319">
        <f>'Form-Se2'!GV100</f>
        <v>0</v>
      </c>
      <c r="GT22" s="319">
        <f>'Form-Se2'!GW100</f>
        <v>0</v>
      </c>
      <c r="GU22" s="319">
        <f>'Form-Se2'!GX100</f>
        <v>0</v>
      </c>
      <c r="GV22" s="319">
        <f>'Form-Se2'!GY100</f>
        <v>0</v>
      </c>
      <c r="GW22" s="319">
        <f>'Form-Se2'!GZ100</f>
        <v>0</v>
      </c>
      <c r="GX22" s="319">
        <f>'Form-Se2'!HA100</f>
        <v>0</v>
      </c>
      <c r="GY22" s="319">
        <f>'Form-Se2'!HB100</f>
        <v>0</v>
      </c>
      <c r="GZ22" s="319">
        <f>'Form-Se2'!HC100</f>
        <v>0</v>
      </c>
      <c r="HA22" s="319">
        <f>'Form-Se2'!HD100</f>
        <v>0</v>
      </c>
      <c r="HB22" s="319">
        <f>'Form-Se2'!HE100</f>
        <v>0</v>
      </c>
      <c r="HC22" s="319">
        <f>'Form-Se2'!HF100</f>
        <v>0</v>
      </c>
      <c r="HD22" s="319">
        <f>'Form-Se2'!HG100</f>
        <v>0</v>
      </c>
      <c r="HE22" s="319">
        <f>'Form-Se2'!HH100</f>
        <v>0</v>
      </c>
      <c r="HF22" s="319">
        <f>'Form-Se2'!HI100</f>
        <v>0</v>
      </c>
      <c r="HG22" s="319">
        <f>'Form-Se2'!HJ100</f>
        <v>0</v>
      </c>
      <c r="HH22" s="319">
        <f>'Form-Se2'!HK100</f>
        <v>0</v>
      </c>
      <c r="HI22" s="319">
        <f>'Form-Se2'!HL100</f>
        <v>0</v>
      </c>
      <c r="HJ22" s="319">
        <f>'Form-Se2'!HM100</f>
        <v>0</v>
      </c>
      <c r="HK22" s="319">
        <f>'Form-Se2'!HN100</f>
        <v>0</v>
      </c>
      <c r="HL22" s="319">
        <f>'Form-Se2'!HO100</f>
        <v>0</v>
      </c>
      <c r="HM22" s="319">
        <f>'Form-Se2'!HP100</f>
        <v>0</v>
      </c>
      <c r="HN22" s="319">
        <f>'Form-Se2'!HQ100</f>
        <v>0</v>
      </c>
      <c r="HO22" s="319">
        <f>'Form-Se2'!HR100</f>
        <v>0</v>
      </c>
      <c r="HP22" s="319">
        <f>'Form-Se2'!HS100</f>
        <v>0</v>
      </c>
      <c r="HQ22" s="319">
        <f>'Form-Se2'!HT100</f>
        <v>0</v>
      </c>
      <c r="HR22" s="319">
        <f>'Form-Se2'!HU100</f>
        <v>0</v>
      </c>
      <c r="HS22" s="319">
        <f>'Form-Se2'!HV100</f>
        <v>0</v>
      </c>
      <c r="HT22" s="319">
        <f>'Form-Se2'!HW100</f>
        <v>0</v>
      </c>
      <c r="HU22" s="319">
        <f>'Form-Se2'!HX100</f>
        <v>0</v>
      </c>
      <c r="HV22" s="319">
        <f>'Form-Se2'!HY100</f>
        <v>0</v>
      </c>
      <c r="HW22" s="319">
        <f>'Form-Se2'!HZ100</f>
        <v>0</v>
      </c>
      <c r="HX22" s="319">
        <f>'Form-Se2'!IA100</f>
        <v>0</v>
      </c>
      <c r="HY22" s="319">
        <f>'Form-Se2'!IB100</f>
        <v>0</v>
      </c>
      <c r="HZ22" s="319">
        <f>'Form-Se2'!IC100</f>
        <v>0</v>
      </c>
      <c r="IA22" s="319">
        <f>'Form-Se2'!ID100</f>
        <v>0</v>
      </c>
      <c r="IB22" s="319">
        <f>'Form-Se2'!IE100</f>
        <v>0</v>
      </c>
      <c r="IC22" s="319">
        <f>'Form-Se2'!IF100</f>
        <v>0</v>
      </c>
      <c r="ID22" s="319">
        <f>'Form-Se2'!IG100</f>
        <v>0</v>
      </c>
      <c r="IE22" s="319">
        <f>'Form-Se2'!IH100</f>
        <v>0</v>
      </c>
      <c r="IF22" s="319">
        <f>'Form-Se2'!II100</f>
        <v>0</v>
      </c>
      <c r="IG22" s="319">
        <f>'Form-Se2'!IJ100</f>
        <v>0</v>
      </c>
      <c r="IH22" s="319">
        <f>'Form-Se2'!IK100</f>
        <v>0</v>
      </c>
      <c r="II22" s="319">
        <f>'Form-Se2'!IL100</f>
        <v>0</v>
      </c>
      <c r="IJ22" s="319">
        <f>'Form-Se2'!IM100</f>
        <v>0</v>
      </c>
      <c r="IK22" s="319">
        <f>'Form-Se2'!IN100</f>
        <v>0</v>
      </c>
      <c r="IL22" s="319">
        <f>'Form-Se2'!IO100</f>
        <v>0</v>
      </c>
      <c r="IM22" s="319">
        <f>'Form-Se2'!IP100</f>
        <v>0</v>
      </c>
      <c r="IN22" s="319">
        <f>'Form-Se2'!IQ100</f>
        <v>0</v>
      </c>
      <c r="IO22" s="319">
        <f>'Form-Se2'!IR100</f>
        <v>0</v>
      </c>
      <c r="IP22" s="319">
        <f>'Form-Se2'!IS100</f>
        <v>0</v>
      </c>
      <c r="IQ22" s="319">
        <f>'Form-Se2'!IT100</f>
        <v>0</v>
      </c>
      <c r="IR22" s="319">
        <f>'Form-Se2'!IU100</f>
        <v>0</v>
      </c>
      <c r="IS22" s="319">
        <f>'Form-Se2'!IV100</f>
        <v>0</v>
      </c>
      <c r="IT22" s="319" t="e">
        <f>'Form-Se2'!#REF!</f>
        <v>#REF!</v>
      </c>
      <c r="IU22" s="319" t="e">
        <f>'Form-Se2'!#REF!</f>
        <v>#REF!</v>
      </c>
      <c r="IV22" s="319" t="e">
        <f>'Form-Se2'!#REF!</f>
        <v>#REF!</v>
      </c>
    </row>
    <row r="23" spans="1:256" s="321" customFormat="1" ht="12.75">
      <c r="A23" s="314" t="s">
        <v>929</v>
      </c>
      <c r="B23" s="383" t="s">
        <v>603</v>
      </c>
      <c r="C23" s="320" t="s">
        <v>75</v>
      </c>
      <c r="D23" s="313" t="s">
        <v>3</v>
      </c>
      <c r="E23" s="319">
        <f>'Base line Parameters'!E37</f>
        <v>0</v>
      </c>
      <c r="F23" s="319">
        <f>'Base line Parameters'!F37</f>
        <v>0</v>
      </c>
      <c r="G23" s="319" t="e">
        <f>'Form-Se2'!#REF!</f>
        <v>#REF!</v>
      </c>
      <c r="H23" s="319" t="e">
        <f>'Form-Se2'!#REF!</f>
        <v>#REF!</v>
      </c>
      <c r="I23" s="319" t="e">
        <f>'Form-Se2'!#REF!</f>
        <v>#REF!</v>
      </c>
      <c r="J23" s="319" t="e">
        <f>'Form-Se2'!#REF!</f>
        <v>#REF!</v>
      </c>
      <c r="K23" s="319" t="e">
        <f>'Form-Se2'!#REF!</f>
        <v>#REF!</v>
      </c>
      <c r="L23" s="319" t="e">
        <f>'Form-Se2'!#REF!</f>
        <v>#REF!</v>
      </c>
      <c r="M23" s="319" t="e">
        <f>'Form-Se2'!#REF!</f>
        <v>#REF!</v>
      </c>
      <c r="N23" s="319" t="e">
        <f>'Form-Se2'!#REF!</f>
        <v>#REF!</v>
      </c>
      <c r="O23" s="319" t="e">
        <f>'Form-Se2'!#REF!</f>
        <v>#REF!</v>
      </c>
      <c r="P23" s="319" t="e">
        <f>'Form-Se2'!#REF!</f>
        <v>#REF!</v>
      </c>
      <c r="Q23" s="319" t="e">
        <f>'Form-Se2'!#REF!</f>
        <v>#REF!</v>
      </c>
      <c r="R23" s="319" t="e">
        <f>'Form-Se2'!#REF!</f>
        <v>#REF!</v>
      </c>
      <c r="S23" s="319" t="e">
        <f>'Form-Se2'!#REF!</f>
        <v>#REF!</v>
      </c>
      <c r="T23" s="319" t="e">
        <f>'Form-Se2'!#REF!</f>
        <v>#REF!</v>
      </c>
      <c r="U23" s="319" t="e">
        <f>'Form-Se2'!#REF!</f>
        <v>#REF!</v>
      </c>
      <c r="V23" s="319" t="e">
        <f>'Form-Se2'!#REF!</f>
        <v>#REF!</v>
      </c>
      <c r="W23" s="319" t="e">
        <f>'Form-Se2'!#REF!</f>
        <v>#REF!</v>
      </c>
      <c r="X23" s="319" t="e">
        <f>'Form-Se2'!#REF!</f>
        <v>#REF!</v>
      </c>
      <c r="Y23" s="319" t="e">
        <f>'Form-Se2'!#REF!</f>
        <v>#REF!</v>
      </c>
      <c r="Z23" s="319" t="e">
        <f>'Form-Se2'!#REF!</f>
        <v>#REF!</v>
      </c>
      <c r="AA23" s="319" t="e">
        <f>'Form-Se2'!#REF!</f>
        <v>#REF!</v>
      </c>
      <c r="AB23" s="319" t="e">
        <f>'Form-Se2'!#REF!</f>
        <v>#REF!</v>
      </c>
      <c r="AC23" s="319" t="e">
        <f>'Form-Se2'!#REF!</f>
        <v>#REF!</v>
      </c>
      <c r="AD23" s="319" t="e">
        <f>'Form-Se2'!#REF!</f>
        <v>#REF!</v>
      </c>
      <c r="AE23" s="319" t="e">
        <f>'Form-Se2'!#REF!</f>
        <v>#REF!</v>
      </c>
      <c r="AF23" s="319" t="e">
        <f>'Form-Se2'!#REF!</f>
        <v>#REF!</v>
      </c>
      <c r="AG23" s="319" t="e">
        <f>'Form-Se2'!#REF!</f>
        <v>#REF!</v>
      </c>
      <c r="AH23" s="319" t="e">
        <f>'Form-Se2'!#REF!</f>
        <v>#REF!</v>
      </c>
      <c r="AI23" s="319" t="e">
        <f>'Form-Se2'!#REF!</f>
        <v>#REF!</v>
      </c>
      <c r="AJ23" s="319" t="e">
        <f>'Form-Se2'!#REF!</f>
        <v>#REF!</v>
      </c>
      <c r="AK23" s="319" t="e">
        <f>'Form-Se2'!#REF!</f>
        <v>#REF!</v>
      </c>
      <c r="AL23" s="319" t="e">
        <f>'Form-Se2'!#REF!</f>
        <v>#REF!</v>
      </c>
      <c r="AM23" s="319" t="e">
        <f>'Form-Se2'!#REF!</f>
        <v>#REF!</v>
      </c>
      <c r="AN23" s="319" t="e">
        <f>'Form-Se2'!#REF!</f>
        <v>#REF!</v>
      </c>
      <c r="AO23" s="319" t="e">
        <f>'Form-Se2'!#REF!</f>
        <v>#REF!</v>
      </c>
      <c r="AP23" s="319" t="e">
        <f>'Form-Se2'!#REF!</f>
        <v>#REF!</v>
      </c>
      <c r="AQ23" s="319" t="e">
        <f>'Form-Se2'!#REF!</f>
        <v>#REF!</v>
      </c>
      <c r="AR23" s="319" t="e">
        <f>'Form-Se2'!#REF!</f>
        <v>#REF!</v>
      </c>
      <c r="AS23" s="319" t="e">
        <f>'Form-Se2'!#REF!</f>
        <v>#REF!</v>
      </c>
      <c r="AT23" s="319" t="e">
        <f>'Form-Se2'!#REF!</f>
        <v>#REF!</v>
      </c>
      <c r="AU23" s="319" t="e">
        <f>'Form-Se2'!#REF!</f>
        <v>#REF!</v>
      </c>
      <c r="AV23" s="319" t="e">
        <f>'Form-Se2'!#REF!</f>
        <v>#REF!</v>
      </c>
      <c r="AW23" s="319" t="e">
        <f>'Form-Se2'!#REF!</f>
        <v>#REF!</v>
      </c>
      <c r="AX23" s="319" t="e">
        <f>'Form-Se2'!#REF!</f>
        <v>#REF!</v>
      </c>
      <c r="AY23" s="319" t="e">
        <f>'Form-Se2'!#REF!</f>
        <v>#REF!</v>
      </c>
      <c r="AZ23" s="319" t="e">
        <f>'Form-Se2'!#REF!</f>
        <v>#REF!</v>
      </c>
      <c r="BA23" s="319" t="e">
        <f>'Form-Se2'!#REF!</f>
        <v>#REF!</v>
      </c>
      <c r="BB23" s="319" t="e">
        <f>'Form-Se2'!#REF!</f>
        <v>#REF!</v>
      </c>
      <c r="BC23" s="319" t="e">
        <f>'Form-Se2'!#REF!</f>
        <v>#REF!</v>
      </c>
      <c r="BD23" s="319" t="e">
        <f>'Form-Se2'!#REF!</f>
        <v>#REF!</v>
      </c>
      <c r="BE23" s="319" t="e">
        <f>'Form-Se2'!#REF!</f>
        <v>#REF!</v>
      </c>
      <c r="BF23" s="319" t="e">
        <f>'Form-Se2'!#REF!</f>
        <v>#REF!</v>
      </c>
      <c r="BG23" s="319" t="e">
        <f>'Form-Se2'!#REF!</f>
        <v>#REF!</v>
      </c>
      <c r="BH23" s="319" t="e">
        <f>'Form-Se2'!#REF!</f>
        <v>#REF!</v>
      </c>
      <c r="BI23" s="319" t="e">
        <f>'Form-Se2'!#REF!</f>
        <v>#REF!</v>
      </c>
      <c r="BJ23" s="319" t="e">
        <f>'Form-Se2'!#REF!</f>
        <v>#REF!</v>
      </c>
      <c r="BK23" s="319" t="e">
        <f>'Form-Se2'!#REF!</f>
        <v>#REF!</v>
      </c>
      <c r="BL23" s="319" t="e">
        <f>'Form-Se2'!#REF!</f>
        <v>#REF!</v>
      </c>
      <c r="BM23" s="319" t="e">
        <f>'Form-Se2'!#REF!</f>
        <v>#REF!</v>
      </c>
      <c r="BN23" s="319" t="e">
        <f>'Form-Se2'!#REF!</f>
        <v>#REF!</v>
      </c>
      <c r="BO23" s="319" t="e">
        <f>'Form-Se2'!#REF!</f>
        <v>#REF!</v>
      </c>
      <c r="BP23" s="319" t="e">
        <f>'Form-Se2'!#REF!</f>
        <v>#REF!</v>
      </c>
      <c r="BQ23" s="319" t="e">
        <f>'Form-Se2'!#REF!</f>
        <v>#REF!</v>
      </c>
      <c r="BR23" s="319" t="e">
        <f>'Form-Se2'!#REF!</f>
        <v>#REF!</v>
      </c>
      <c r="BS23" s="319" t="e">
        <f>'Form-Se2'!#REF!</f>
        <v>#REF!</v>
      </c>
      <c r="BT23" s="319" t="e">
        <f>'Form-Se2'!#REF!</f>
        <v>#REF!</v>
      </c>
      <c r="BU23" s="319" t="e">
        <f>'Form-Se2'!#REF!</f>
        <v>#REF!</v>
      </c>
      <c r="BV23" s="319" t="e">
        <f>'Form-Se2'!#REF!</f>
        <v>#REF!</v>
      </c>
      <c r="BW23" s="319" t="e">
        <f>'Form-Se2'!#REF!</f>
        <v>#REF!</v>
      </c>
      <c r="BX23" s="319" t="e">
        <f>'Form-Se2'!#REF!</f>
        <v>#REF!</v>
      </c>
      <c r="BY23" s="319" t="e">
        <f>'Form-Se2'!#REF!</f>
        <v>#REF!</v>
      </c>
      <c r="BZ23" s="319" t="e">
        <f>'Form-Se2'!#REF!</f>
        <v>#REF!</v>
      </c>
      <c r="CA23" s="319" t="e">
        <f>'Form-Se2'!#REF!</f>
        <v>#REF!</v>
      </c>
      <c r="CB23" s="319" t="e">
        <f>'Form-Se2'!#REF!</f>
        <v>#REF!</v>
      </c>
      <c r="CC23" s="319" t="e">
        <f>'Form-Se2'!#REF!</f>
        <v>#REF!</v>
      </c>
      <c r="CD23" s="319" t="e">
        <f>'Form-Se2'!#REF!</f>
        <v>#REF!</v>
      </c>
      <c r="CE23" s="319" t="e">
        <f>'Form-Se2'!#REF!</f>
        <v>#REF!</v>
      </c>
      <c r="CF23" s="319" t="e">
        <f>'Form-Se2'!#REF!</f>
        <v>#REF!</v>
      </c>
      <c r="CG23" s="319" t="e">
        <f>'Form-Se2'!#REF!</f>
        <v>#REF!</v>
      </c>
      <c r="CH23" s="319" t="e">
        <f>'Form-Se2'!#REF!</f>
        <v>#REF!</v>
      </c>
      <c r="CI23" s="319" t="e">
        <f>'Form-Se2'!#REF!</f>
        <v>#REF!</v>
      </c>
      <c r="CJ23" s="319" t="e">
        <f>'Form-Se2'!#REF!</f>
        <v>#REF!</v>
      </c>
      <c r="CK23" s="319" t="e">
        <f>'Form-Se2'!#REF!</f>
        <v>#REF!</v>
      </c>
      <c r="CL23" s="319" t="e">
        <f>'Form-Se2'!#REF!</f>
        <v>#REF!</v>
      </c>
      <c r="CM23" s="319" t="e">
        <f>'Form-Se2'!#REF!</f>
        <v>#REF!</v>
      </c>
      <c r="CN23" s="319" t="e">
        <f>'Form-Se2'!#REF!</f>
        <v>#REF!</v>
      </c>
      <c r="CO23" s="319" t="e">
        <f>'Form-Se2'!#REF!</f>
        <v>#REF!</v>
      </c>
      <c r="CP23" s="319" t="e">
        <f>'Form-Se2'!#REF!</f>
        <v>#REF!</v>
      </c>
      <c r="CQ23" s="319" t="e">
        <f>'Form-Se2'!#REF!</f>
        <v>#REF!</v>
      </c>
      <c r="CR23" s="319" t="e">
        <f>'Form-Se2'!#REF!</f>
        <v>#REF!</v>
      </c>
      <c r="CS23" s="319" t="e">
        <f>'Form-Se2'!#REF!</f>
        <v>#REF!</v>
      </c>
      <c r="CT23" s="319" t="e">
        <f>'Form-Se2'!#REF!</f>
        <v>#REF!</v>
      </c>
      <c r="CU23" s="319" t="e">
        <f>'Form-Se2'!#REF!</f>
        <v>#REF!</v>
      </c>
      <c r="CV23" s="319" t="e">
        <f>'Form-Se2'!#REF!</f>
        <v>#REF!</v>
      </c>
      <c r="CW23" s="319" t="e">
        <f>'Form-Se2'!#REF!</f>
        <v>#REF!</v>
      </c>
      <c r="CX23" s="319" t="e">
        <f>'Form-Se2'!#REF!</f>
        <v>#REF!</v>
      </c>
      <c r="CY23" s="319" t="e">
        <f>'Form-Se2'!#REF!</f>
        <v>#REF!</v>
      </c>
      <c r="CZ23" s="319" t="e">
        <f>'Form-Se2'!#REF!</f>
        <v>#REF!</v>
      </c>
      <c r="DA23" s="319" t="e">
        <f>'Form-Se2'!#REF!</f>
        <v>#REF!</v>
      </c>
      <c r="DB23" s="319" t="e">
        <f>'Form-Se2'!#REF!</f>
        <v>#REF!</v>
      </c>
      <c r="DC23" s="319" t="e">
        <f>'Form-Se2'!#REF!</f>
        <v>#REF!</v>
      </c>
      <c r="DD23" s="319" t="e">
        <f>'Form-Se2'!#REF!</f>
        <v>#REF!</v>
      </c>
      <c r="DE23" s="319" t="e">
        <f>'Form-Se2'!#REF!</f>
        <v>#REF!</v>
      </c>
      <c r="DF23" s="319" t="e">
        <f>'Form-Se2'!#REF!</f>
        <v>#REF!</v>
      </c>
      <c r="DG23" s="319" t="e">
        <f>'Form-Se2'!#REF!</f>
        <v>#REF!</v>
      </c>
      <c r="DH23" s="319" t="e">
        <f>'Form-Se2'!#REF!</f>
        <v>#REF!</v>
      </c>
      <c r="DI23" s="319" t="e">
        <f>'Form-Se2'!#REF!</f>
        <v>#REF!</v>
      </c>
      <c r="DJ23" s="319" t="e">
        <f>'Form-Se2'!#REF!</f>
        <v>#REF!</v>
      </c>
      <c r="DK23" s="319" t="e">
        <f>'Form-Se2'!#REF!</f>
        <v>#REF!</v>
      </c>
      <c r="DL23" s="319" t="e">
        <f>'Form-Se2'!#REF!</f>
        <v>#REF!</v>
      </c>
      <c r="DM23" s="319" t="e">
        <f>'Form-Se2'!#REF!</f>
        <v>#REF!</v>
      </c>
      <c r="DN23" s="319" t="e">
        <f>'Form-Se2'!#REF!</f>
        <v>#REF!</v>
      </c>
      <c r="DO23" s="319" t="e">
        <f>'Form-Se2'!#REF!</f>
        <v>#REF!</v>
      </c>
      <c r="DP23" s="319" t="e">
        <f>'Form-Se2'!#REF!</f>
        <v>#REF!</v>
      </c>
      <c r="DQ23" s="319" t="e">
        <f>'Form-Se2'!#REF!</f>
        <v>#REF!</v>
      </c>
      <c r="DR23" s="319" t="e">
        <f>'Form-Se2'!#REF!</f>
        <v>#REF!</v>
      </c>
      <c r="DS23" s="319" t="e">
        <f>'Form-Se2'!#REF!</f>
        <v>#REF!</v>
      </c>
      <c r="DT23" s="319" t="e">
        <f>'Form-Se2'!#REF!</f>
        <v>#REF!</v>
      </c>
      <c r="DU23" s="319" t="e">
        <f>'Form-Se2'!#REF!</f>
        <v>#REF!</v>
      </c>
      <c r="DV23" s="319" t="e">
        <f>'Form-Se2'!#REF!</f>
        <v>#REF!</v>
      </c>
      <c r="DW23" s="319" t="e">
        <f>'Form-Se2'!#REF!</f>
        <v>#REF!</v>
      </c>
      <c r="DX23" s="319" t="e">
        <f>'Form-Se2'!#REF!</f>
        <v>#REF!</v>
      </c>
      <c r="DY23" s="319" t="e">
        <f>'Form-Se2'!#REF!</f>
        <v>#REF!</v>
      </c>
      <c r="DZ23" s="319" t="e">
        <f>'Form-Se2'!#REF!</f>
        <v>#REF!</v>
      </c>
      <c r="EA23" s="319" t="e">
        <f>'Form-Se2'!#REF!</f>
        <v>#REF!</v>
      </c>
      <c r="EB23" s="319" t="e">
        <f>'Form-Se2'!#REF!</f>
        <v>#REF!</v>
      </c>
      <c r="EC23" s="319" t="e">
        <f>'Form-Se2'!#REF!</f>
        <v>#REF!</v>
      </c>
      <c r="ED23" s="319" t="e">
        <f>'Form-Se2'!#REF!</f>
        <v>#REF!</v>
      </c>
      <c r="EE23" s="319" t="e">
        <f>'Form-Se2'!#REF!</f>
        <v>#REF!</v>
      </c>
      <c r="EF23" s="319" t="e">
        <f>'Form-Se2'!#REF!</f>
        <v>#REF!</v>
      </c>
      <c r="EG23" s="319" t="e">
        <f>'Form-Se2'!#REF!</f>
        <v>#REF!</v>
      </c>
      <c r="EH23" s="319" t="e">
        <f>'Form-Se2'!#REF!</f>
        <v>#REF!</v>
      </c>
      <c r="EI23" s="319" t="e">
        <f>'Form-Se2'!#REF!</f>
        <v>#REF!</v>
      </c>
      <c r="EJ23" s="319" t="e">
        <f>'Form-Se2'!#REF!</f>
        <v>#REF!</v>
      </c>
      <c r="EK23" s="319" t="e">
        <f>'Form-Se2'!#REF!</f>
        <v>#REF!</v>
      </c>
      <c r="EL23" s="319" t="e">
        <f>'Form-Se2'!#REF!</f>
        <v>#REF!</v>
      </c>
      <c r="EM23" s="319" t="e">
        <f>'Form-Se2'!#REF!</f>
        <v>#REF!</v>
      </c>
      <c r="EN23" s="319" t="e">
        <f>'Form-Se2'!#REF!</f>
        <v>#REF!</v>
      </c>
      <c r="EO23" s="319" t="e">
        <f>'Form-Se2'!#REF!</f>
        <v>#REF!</v>
      </c>
      <c r="EP23" s="319" t="e">
        <f>'Form-Se2'!#REF!</f>
        <v>#REF!</v>
      </c>
      <c r="EQ23" s="319" t="e">
        <f>'Form-Se2'!#REF!</f>
        <v>#REF!</v>
      </c>
      <c r="ER23" s="319" t="e">
        <f>'Form-Se2'!#REF!</f>
        <v>#REF!</v>
      </c>
      <c r="ES23" s="319" t="e">
        <f>'Form-Se2'!#REF!</f>
        <v>#REF!</v>
      </c>
      <c r="ET23" s="319" t="e">
        <f>'Form-Se2'!#REF!</f>
        <v>#REF!</v>
      </c>
      <c r="EU23" s="319" t="e">
        <f>'Form-Se2'!#REF!</f>
        <v>#REF!</v>
      </c>
      <c r="EV23" s="319" t="e">
        <f>'Form-Se2'!#REF!</f>
        <v>#REF!</v>
      </c>
      <c r="EW23" s="319" t="e">
        <f>'Form-Se2'!#REF!</f>
        <v>#REF!</v>
      </c>
      <c r="EX23" s="319" t="e">
        <f>'Form-Se2'!#REF!</f>
        <v>#REF!</v>
      </c>
      <c r="EY23" s="319" t="e">
        <f>'Form-Se2'!#REF!</f>
        <v>#REF!</v>
      </c>
      <c r="EZ23" s="319" t="e">
        <f>'Form-Se2'!#REF!</f>
        <v>#REF!</v>
      </c>
      <c r="FA23" s="319" t="e">
        <f>'Form-Se2'!#REF!</f>
        <v>#REF!</v>
      </c>
      <c r="FB23" s="319" t="e">
        <f>'Form-Se2'!#REF!</f>
        <v>#REF!</v>
      </c>
      <c r="FC23" s="319" t="e">
        <f>'Form-Se2'!#REF!</f>
        <v>#REF!</v>
      </c>
      <c r="FD23" s="319" t="e">
        <f>'Form-Se2'!#REF!</f>
        <v>#REF!</v>
      </c>
      <c r="FE23" s="319" t="e">
        <f>'Form-Se2'!#REF!</f>
        <v>#REF!</v>
      </c>
      <c r="FF23" s="319" t="e">
        <f>'Form-Se2'!#REF!</f>
        <v>#REF!</v>
      </c>
      <c r="FG23" s="319" t="e">
        <f>'Form-Se2'!#REF!</f>
        <v>#REF!</v>
      </c>
      <c r="FH23" s="319" t="e">
        <f>'Form-Se2'!#REF!</f>
        <v>#REF!</v>
      </c>
      <c r="FI23" s="319" t="e">
        <f>'Form-Se2'!#REF!</f>
        <v>#REF!</v>
      </c>
      <c r="FJ23" s="319" t="e">
        <f>'Form-Se2'!#REF!</f>
        <v>#REF!</v>
      </c>
      <c r="FK23" s="319" t="e">
        <f>'Form-Se2'!#REF!</f>
        <v>#REF!</v>
      </c>
      <c r="FL23" s="319" t="e">
        <f>'Form-Se2'!#REF!</f>
        <v>#REF!</v>
      </c>
      <c r="FM23" s="319" t="e">
        <f>'Form-Se2'!#REF!</f>
        <v>#REF!</v>
      </c>
      <c r="FN23" s="319" t="e">
        <f>'Form-Se2'!#REF!</f>
        <v>#REF!</v>
      </c>
      <c r="FO23" s="319" t="e">
        <f>'Form-Se2'!#REF!</f>
        <v>#REF!</v>
      </c>
      <c r="FP23" s="319" t="e">
        <f>'Form-Se2'!#REF!</f>
        <v>#REF!</v>
      </c>
      <c r="FQ23" s="319" t="e">
        <f>'Form-Se2'!#REF!</f>
        <v>#REF!</v>
      </c>
      <c r="FR23" s="319" t="e">
        <f>'Form-Se2'!#REF!</f>
        <v>#REF!</v>
      </c>
      <c r="FS23" s="319" t="e">
        <f>'Form-Se2'!#REF!</f>
        <v>#REF!</v>
      </c>
      <c r="FT23" s="319" t="e">
        <f>'Form-Se2'!#REF!</f>
        <v>#REF!</v>
      </c>
      <c r="FU23" s="319" t="e">
        <f>'Form-Se2'!#REF!</f>
        <v>#REF!</v>
      </c>
      <c r="FV23" s="319" t="e">
        <f>'Form-Se2'!#REF!</f>
        <v>#REF!</v>
      </c>
      <c r="FW23" s="319" t="e">
        <f>'Form-Se2'!#REF!</f>
        <v>#REF!</v>
      </c>
      <c r="FX23" s="319" t="e">
        <f>'Form-Se2'!#REF!</f>
        <v>#REF!</v>
      </c>
      <c r="FY23" s="319" t="e">
        <f>'Form-Se2'!#REF!</f>
        <v>#REF!</v>
      </c>
      <c r="FZ23" s="319" t="e">
        <f>'Form-Se2'!#REF!</f>
        <v>#REF!</v>
      </c>
      <c r="GA23" s="319" t="e">
        <f>'Form-Se2'!#REF!</f>
        <v>#REF!</v>
      </c>
      <c r="GB23" s="319" t="e">
        <f>'Form-Se2'!#REF!</f>
        <v>#REF!</v>
      </c>
      <c r="GC23" s="319" t="e">
        <f>'Form-Se2'!#REF!</f>
        <v>#REF!</v>
      </c>
      <c r="GD23" s="319" t="e">
        <f>'Form-Se2'!#REF!</f>
        <v>#REF!</v>
      </c>
      <c r="GE23" s="319" t="e">
        <f>'Form-Se2'!#REF!</f>
        <v>#REF!</v>
      </c>
      <c r="GF23" s="319" t="e">
        <f>'Form-Se2'!#REF!</f>
        <v>#REF!</v>
      </c>
      <c r="GG23" s="319" t="e">
        <f>'Form-Se2'!#REF!</f>
        <v>#REF!</v>
      </c>
      <c r="GH23" s="319" t="e">
        <f>'Form-Se2'!#REF!</f>
        <v>#REF!</v>
      </c>
      <c r="GI23" s="319" t="e">
        <f>'Form-Se2'!#REF!</f>
        <v>#REF!</v>
      </c>
      <c r="GJ23" s="319" t="e">
        <f>'Form-Se2'!#REF!</f>
        <v>#REF!</v>
      </c>
      <c r="GK23" s="319" t="e">
        <f>'Form-Se2'!#REF!</f>
        <v>#REF!</v>
      </c>
      <c r="GL23" s="319" t="e">
        <f>'Form-Se2'!#REF!</f>
        <v>#REF!</v>
      </c>
      <c r="GM23" s="319" t="e">
        <f>'Form-Se2'!#REF!</f>
        <v>#REF!</v>
      </c>
      <c r="GN23" s="319" t="e">
        <f>'Form-Se2'!#REF!</f>
        <v>#REF!</v>
      </c>
      <c r="GO23" s="319" t="e">
        <f>'Form-Se2'!#REF!</f>
        <v>#REF!</v>
      </c>
      <c r="GP23" s="319" t="e">
        <f>'Form-Se2'!#REF!</f>
        <v>#REF!</v>
      </c>
      <c r="GQ23" s="319" t="e">
        <f>'Form-Se2'!#REF!</f>
        <v>#REF!</v>
      </c>
      <c r="GR23" s="319" t="e">
        <f>'Form-Se2'!#REF!</f>
        <v>#REF!</v>
      </c>
      <c r="GS23" s="319" t="e">
        <f>'Form-Se2'!#REF!</f>
        <v>#REF!</v>
      </c>
      <c r="GT23" s="319" t="e">
        <f>'Form-Se2'!#REF!</f>
        <v>#REF!</v>
      </c>
      <c r="GU23" s="319" t="e">
        <f>'Form-Se2'!#REF!</f>
        <v>#REF!</v>
      </c>
      <c r="GV23" s="319" t="e">
        <f>'Form-Se2'!#REF!</f>
        <v>#REF!</v>
      </c>
      <c r="GW23" s="319" t="e">
        <f>'Form-Se2'!#REF!</f>
        <v>#REF!</v>
      </c>
      <c r="GX23" s="319" t="e">
        <f>'Form-Se2'!#REF!</f>
        <v>#REF!</v>
      </c>
      <c r="GY23" s="319" t="e">
        <f>'Form-Se2'!#REF!</f>
        <v>#REF!</v>
      </c>
      <c r="GZ23" s="319" t="e">
        <f>'Form-Se2'!#REF!</f>
        <v>#REF!</v>
      </c>
      <c r="HA23" s="319" t="e">
        <f>'Form-Se2'!#REF!</f>
        <v>#REF!</v>
      </c>
      <c r="HB23" s="319" t="e">
        <f>'Form-Se2'!#REF!</f>
        <v>#REF!</v>
      </c>
      <c r="HC23" s="319" t="e">
        <f>'Form-Se2'!#REF!</f>
        <v>#REF!</v>
      </c>
      <c r="HD23" s="319" t="e">
        <f>'Form-Se2'!#REF!</f>
        <v>#REF!</v>
      </c>
      <c r="HE23" s="319" t="e">
        <f>'Form-Se2'!#REF!</f>
        <v>#REF!</v>
      </c>
      <c r="HF23" s="319" t="e">
        <f>'Form-Se2'!#REF!</f>
        <v>#REF!</v>
      </c>
      <c r="HG23" s="319" t="e">
        <f>'Form-Se2'!#REF!</f>
        <v>#REF!</v>
      </c>
      <c r="HH23" s="319" t="e">
        <f>'Form-Se2'!#REF!</f>
        <v>#REF!</v>
      </c>
      <c r="HI23" s="319" t="e">
        <f>'Form-Se2'!#REF!</f>
        <v>#REF!</v>
      </c>
      <c r="HJ23" s="319" t="e">
        <f>'Form-Se2'!#REF!</f>
        <v>#REF!</v>
      </c>
      <c r="HK23" s="319" t="e">
        <f>'Form-Se2'!#REF!</f>
        <v>#REF!</v>
      </c>
      <c r="HL23" s="319" t="e">
        <f>'Form-Se2'!#REF!</f>
        <v>#REF!</v>
      </c>
      <c r="HM23" s="319" t="e">
        <f>'Form-Se2'!#REF!</f>
        <v>#REF!</v>
      </c>
      <c r="HN23" s="319" t="e">
        <f>'Form-Se2'!#REF!</f>
        <v>#REF!</v>
      </c>
      <c r="HO23" s="319" t="e">
        <f>'Form-Se2'!#REF!</f>
        <v>#REF!</v>
      </c>
      <c r="HP23" s="319" t="e">
        <f>'Form-Se2'!#REF!</f>
        <v>#REF!</v>
      </c>
      <c r="HQ23" s="319" t="e">
        <f>'Form-Se2'!#REF!</f>
        <v>#REF!</v>
      </c>
      <c r="HR23" s="319" t="e">
        <f>'Form-Se2'!#REF!</f>
        <v>#REF!</v>
      </c>
      <c r="HS23" s="319" t="e">
        <f>'Form-Se2'!#REF!</f>
        <v>#REF!</v>
      </c>
      <c r="HT23" s="319" t="e">
        <f>'Form-Se2'!#REF!</f>
        <v>#REF!</v>
      </c>
      <c r="HU23" s="319" t="e">
        <f>'Form-Se2'!#REF!</f>
        <v>#REF!</v>
      </c>
      <c r="HV23" s="319" t="e">
        <f>'Form-Se2'!#REF!</f>
        <v>#REF!</v>
      </c>
      <c r="HW23" s="319" t="e">
        <f>'Form-Se2'!#REF!</f>
        <v>#REF!</v>
      </c>
      <c r="HX23" s="319" t="e">
        <f>'Form-Se2'!#REF!</f>
        <v>#REF!</v>
      </c>
      <c r="HY23" s="319" t="e">
        <f>'Form-Se2'!#REF!</f>
        <v>#REF!</v>
      </c>
      <c r="HZ23" s="319" t="e">
        <f>'Form-Se2'!#REF!</f>
        <v>#REF!</v>
      </c>
      <c r="IA23" s="319" t="e">
        <f>'Form-Se2'!#REF!</f>
        <v>#REF!</v>
      </c>
      <c r="IB23" s="319" t="e">
        <f>'Form-Se2'!#REF!</f>
        <v>#REF!</v>
      </c>
      <c r="IC23" s="319" t="e">
        <f>'Form-Se2'!#REF!</f>
        <v>#REF!</v>
      </c>
      <c r="ID23" s="319" t="e">
        <f>'Form-Se2'!#REF!</f>
        <v>#REF!</v>
      </c>
      <c r="IE23" s="319" t="e">
        <f>'Form-Se2'!#REF!</f>
        <v>#REF!</v>
      </c>
      <c r="IF23" s="319" t="e">
        <f>'Form-Se2'!#REF!</f>
        <v>#REF!</v>
      </c>
      <c r="IG23" s="319" t="e">
        <f>'Form-Se2'!#REF!</f>
        <v>#REF!</v>
      </c>
      <c r="IH23" s="319" t="e">
        <f>'Form-Se2'!#REF!</f>
        <v>#REF!</v>
      </c>
      <c r="II23" s="319" t="e">
        <f>'Form-Se2'!#REF!</f>
        <v>#REF!</v>
      </c>
      <c r="IJ23" s="319" t="e">
        <f>'Form-Se2'!#REF!</f>
        <v>#REF!</v>
      </c>
      <c r="IK23" s="319" t="e">
        <f>'Form-Se2'!#REF!</f>
        <v>#REF!</v>
      </c>
      <c r="IL23" s="319" t="e">
        <f>'Form-Se2'!#REF!</f>
        <v>#REF!</v>
      </c>
      <c r="IM23" s="319" t="e">
        <f>'Form-Se2'!#REF!</f>
        <v>#REF!</v>
      </c>
      <c r="IN23" s="319" t="e">
        <f>'Form-Se2'!#REF!</f>
        <v>#REF!</v>
      </c>
      <c r="IO23" s="319" t="e">
        <f>'Form-Se2'!#REF!</f>
        <v>#REF!</v>
      </c>
      <c r="IP23" s="319" t="e">
        <f>'Form-Se2'!#REF!</f>
        <v>#REF!</v>
      </c>
      <c r="IQ23" s="319" t="e">
        <f>'Form-Se2'!#REF!</f>
        <v>#REF!</v>
      </c>
      <c r="IR23" s="319" t="e">
        <f>'Form-Se2'!#REF!</f>
        <v>#REF!</v>
      </c>
      <c r="IS23" s="319" t="e">
        <f>'Form-Se2'!#REF!</f>
        <v>#REF!</v>
      </c>
      <c r="IT23" s="319" t="e">
        <f>'Form-Se2'!#REF!</f>
        <v>#REF!</v>
      </c>
      <c r="IU23" s="319" t="e">
        <f>'Form-Se2'!#REF!</f>
        <v>#REF!</v>
      </c>
      <c r="IV23" s="319" t="e">
        <f>'Form-Se2'!#REF!</f>
        <v>#REF!</v>
      </c>
    </row>
    <row r="24" spans="1:6" ht="12.75">
      <c r="A24" s="322"/>
      <c r="B24" s="384"/>
      <c r="C24" s="323"/>
      <c r="D24" s="323"/>
      <c r="E24" s="324"/>
      <c r="F24" s="325"/>
    </row>
    <row r="25" spans="1:6" ht="20.25" customHeight="1">
      <c r="A25" s="308" t="s">
        <v>6</v>
      </c>
      <c r="B25" s="385" t="s">
        <v>91</v>
      </c>
      <c r="C25" s="326"/>
      <c r="D25" s="326"/>
      <c r="E25" s="327"/>
      <c r="F25" s="328"/>
    </row>
    <row r="26" spans="1:6" ht="12.75">
      <c r="A26" s="329" t="s">
        <v>225</v>
      </c>
      <c r="B26" s="386" t="s">
        <v>591</v>
      </c>
      <c r="C26" s="330" t="s">
        <v>75</v>
      </c>
      <c r="D26" s="331" t="s">
        <v>531</v>
      </c>
      <c r="E26" s="319">
        <f>'Form-Se2'!H973</f>
        <v>0</v>
      </c>
      <c r="F26" s="319">
        <f>'Form-Se2'!I973</f>
        <v>0</v>
      </c>
    </row>
    <row r="27" spans="1:6" ht="12.75">
      <c r="A27" s="329" t="s">
        <v>226</v>
      </c>
      <c r="B27" s="386" t="s">
        <v>592</v>
      </c>
      <c r="C27" s="332" t="s">
        <v>75</v>
      </c>
      <c r="D27" s="323" t="s">
        <v>408</v>
      </c>
      <c r="E27" s="323">
        <f>E26*'Form-Se2'!H19+'Form-Se2'!H18</f>
        <v>0</v>
      </c>
      <c r="F27" s="323">
        <f>F26*'Form-Se2'!I19+'Form-Se2'!I18</f>
        <v>0</v>
      </c>
    </row>
    <row r="28" spans="1:6" ht="12.75">
      <c r="A28" s="329" t="s">
        <v>227</v>
      </c>
      <c r="B28" s="386" t="s">
        <v>593</v>
      </c>
      <c r="C28" s="332" t="s">
        <v>75</v>
      </c>
      <c r="D28" s="323" t="s">
        <v>408</v>
      </c>
      <c r="E28" s="468">
        <f>E26*'Form-Se2'!H47+'Form-Se2'!H46</f>
        <v>0</v>
      </c>
      <c r="F28" s="323">
        <f>F26*'Form-Se2'!I47+'Form-Se2'!I46</f>
        <v>0</v>
      </c>
    </row>
    <row r="29" spans="1:6" ht="12.75">
      <c r="A29" s="329" t="s">
        <v>228</v>
      </c>
      <c r="B29" s="386" t="s">
        <v>594</v>
      </c>
      <c r="C29" s="332" t="s">
        <v>75</v>
      </c>
      <c r="D29" s="323" t="s">
        <v>408</v>
      </c>
      <c r="E29" s="323">
        <f>E26*'Form-Se2'!H60+'Form-Se2'!H59</f>
        <v>0</v>
      </c>
      <c r="F29" s="323">
        <f>F26*'Form-Se2'!I60+'Form-Se2'!I59</f>
        <v>0</v>
      </c>
    </row>
    <row r="30" spans="1:6" ht="12.75">
      <c r="A30" s="329" t="s">
        <v>229</v>
      </c>
      <c r="B30" s="386" t="s">
        <v>862</v>
      </c>
      <c r="C30" s="332" t="s">
        <v>75</v>
      </c>
      <c r="D30" s="323" t="s">
        <v>408</v>
      </c>
      <c r="E30" s="323">
        <f>E26*'Form-Se2'!H73+'Form-Se2'!H72</f>
        <v>0</v>
      </c>
      <c r="F30" s="323">
        <f>F26*'Form-Se2'!I73+'Form-Se2'!I72</f>
        <v>0</v>
      </c>
    </row>
    <row r="31" spans="1:6" ht="12.75">
      <c r="A31" s="329" t="s">
        <v>230</v>
      </c>
      <c r="B31" s="386" t="s">
        <v>595</v>
      </c>
      <c r="C31" s="332" t="s">
        <v>75</v>
      </c>
      <c r="D31" s="323" t="s">
        <v>408</v>
      </c>
      <c r="E31" s="323">
        <f>E26*'Form-Se2'!H86+'Form-Se2'!H85</f>
        <v>0</v>
      </c>
      <c r="F31" s="323">
        <f>F26*'Form-Se2'!I86+'Form-Se2'!I85</f>
        <v>0</v>
      </c>
    </row>
    <row r="32" spans="1:6" ht="12.75">
      <c r="A32" s="329" t="s">
        <v>231</v>
      </c>
      <c r="B32" s="386" t="s">
        <v>596</v>
      </c>
      <c r="C32" s="332" t="s">
        <v>75</v>
      </c>
      <c r="D32" s="323" t="s">
        <v>408</v>
      </c>
      <c r="E32" s="323">
        <f>E26*'Form-Se2'!H176+'Form-Se2'!H175</f>
        <v>0</v>
      </c>
      <c r="F32" s="323">
        <f>F26*'Form-Se2'!I176+'Form-Se2'!I175</f>
        <v>0</v>
      </c>
    </row>
    <row r="33" spans="1:6" ht="12.75">
      <c r="A33" s="329" t="s">
        <v>232</v>
      </c>
      <c r="B33" s="386" t="s">
        <v>951</v>
      </c>
      <c r="C33" s="332" t="s">
        <v>75</v>
      </c>
      <c r="D33" s="323" t="s">
        <v>408</v>
      </c>
      <c r="E33" s="468">
        <f>'Base line Parameters'!E101</f>
        <v>0</v>
      </c>
      <c r="F33" s="319">
        <f>'Base line Parameters'!F101</f>
        <v>0</v>
      </c>
    </row>
    <row r="34" spans="1:6" ht="12.75">
      <c r="A34" s="329" t="s">
        <v>932</v>
      </c>
      <c r="B34" s="386" t="s">
        <v>597</v>
      </c>
      <c r="C34" s="332" t="s">
        <v>75</v>
      </c>
      <c r="D34" s="323" t="s">
        <v>408</v>
      </c>
      <c r="E34" s="323">
        <f>E26*'Form-Se2'!H217+'Form-Se2'!H216</f>
        <v>0</v>
      </c>
      <c r="F34" s="323">
        <f>F26*'Form-Se2'!I217+'Form-Se2'!I216</f>
        <v>0</v>
      </c>
    </row>
    <row r="35" spans="1:6" ht="12.75">
      <c r="A35" s="333"/>
      <c r="B35" s="387"/>
      <c r="C35" s="332"/>
      <c r="D35" s="323"/>
      <c r="E35" s="334"/>
      <c r="F35" s="334"/>
    </row>
    <row r="36" spans="1:6" ht="12.75">
      <c r="A36" s="335"/>
      <c r="B36" s="336"/>
      <c r="C36" s="337"/>
      <c r="D36" s="337"/>
      <c r="E36" s="338"/>
      <c r="F36" s="338"/>
    </row>
    <row r="37" spans="1:6" ht="12.75">
      <c r="A37" s="339" t="s">
        <v>29</v>
      </c>
      <c r="B37" s="385" t="s">
        <v>604</v>
      </c>
      <c r="C37" s="340"/>
      <c r="D37" s="340"/>
      <c r="E37" s="341"/>
      <c r="F37" s="341"/>
    </row>
    <row r="38" spans="1:6" ht="28.5" customHeight="1">
      <c r="A38" s="342" t="s">
        <v>605</v>
      </c>
      <c r="B38" s="383" t="s">
        <v>87</v>
      </c>
      <c r="C38" s="323" t="s">
        <v>958</v>
      </c>
      <c r="D38" s="323" t="s">
        <v>109</v>
      </c>
      <c r="E38" s="324">
        <f>'Form-Se2'!H964</f>
        <v>0</v>
      </c>
      <c r="F38" s="324">
        <f>'Form-Se2'!I964</f>
        <v>0</v>
      </c>
    </row>
    <row r="39" spans="1:6" ht="51">
      <c r="A39" s="342" t="s">
        <v>606</v>
      </c>
      <c r="B39" s="383" t="s">
        <v>88</v>
      </c>
      <c r="C39" s="323" t="s">
        <v>124</v>
      </c>
      <c r="D39" s="323" t="s">
        <v>69</v>
      </c>
      <c r="E39" s="334">
        <f>'Form-Se2'!H585</f>
        <v>0</v>
      </c>
      <c r="F39" s="334">
        <f>'Form-Se2'!I585</f>
        <v>0</v>
      </c>
    </row>
    <row r="40" spans="1:6" ht="12.75">
      <c r="A40" s="342" t="s">
        <v>607</v>
      </c>
      <c r="B40" s="384" t="s">
        <v>89</v>
      </c>
      <c r="C40" s="323" t="s">
        <v>84</v>
      </c>
      <c r="D40" s="323" t="s">
        <v>69</v>
      </c>
      <c r="E40" s="324">
        <f>'Form-Se2'!H477</f>
        <v>0</v>
      </c>
      <c r="F40" s="324">
        <f>'Form-Se2'!I477</f>
        <v>0</v>
      </c>
    </row>
    <row r="41" spans="1:6" ht="25.5">
      <c r="A41" s="342" t="s">
        <v>608</v>
      </c>
      <c r="B41" s="384" t="s">
        <v>1837</v>
      </c>
      <c r="C41" s="323" t="s">
        <v>84</v>
      </c>
      <c r="D41" s="323" t="s">
        <v>69</v>
      </c>
      <c r="E41" s="1008">
        <f>'Form-Se2'!H583</f>
        <v>0</v>
      </c>
      <c r="F41" s="334">
        <f>'Form-Se2'!I583</f>
        <v>0</v>
      </c>
    </row>
    <row r="42" spans="1:6" ht="51">
      <c r="A42" s="342" t="s">
        <v>609</v>
      </c>
      <c r="B42" s="384" t="s">
        <v>90</v>
      </c>
      <c r="C42" s="323" t="s">
        <v>108</v>
      </c>
      <c r="D42" s="323" t="s">
        <v>109</v>
      </c>
      <c r="E42" s="325">
        <f>E38+(E40*860/10)-(E41*2717/10)</f>
        <v>0</v>
      </c>
      <c r="F42" s="325">
        <f>F38+(F40*860/10)-(F41*2717/10)</f>
        <v>0</v>
      </c>
    </row>
    <row r="43" spans="1:6" ht="12.75">
      <c r="A43" s="346" t="s">
        <v>610</v>
      </c>
      <c r="B43" s="388" t="s">
        <v>611</v>
      </c>
      <c r="C43" s="347" t="s">
        <v>75</v>
      </c>
      <c r="D43" s="348" t="s">
        <v>714</v>
      </c>
      <c r="E43" s="349">
        <f>E42/10</f>
        <v>0</v>
      </c>
      <c r="F43" s="349">
        <f>F42/10</f>
        <v>0</v>
      </c>
    </row>
    <row r="44" spans="1:6" s="353" customFormat="1" ht="12.75">
      <c r="A44" s="350" t="s">
        <v>28</v>
      </c>
      <c r="B44" s="389" t="s">
        <v>864</v>
      </c>
      <c r="C44" s="337"/>
      <c r="D44" s="351"/>
      <c r="E44" s="352"/>
      <c r="F44" s="352"/>
    </row>
    <row r="45" spans="1:6" s="400" customFormat="1" ht="12.75">
      <c r="A45" s="350" t="s">
        <v>793</v>
      </c>
      <c r="B45" s="389" t="s">
        <v>869</v>
      </c>
      <c r="C45" s="337"/>
      <c r="D45" s="351"/>
      <c r="E45" s="352"/>
      <c r="F45" s="352"/>
    </row>
    <row r="46" spans="1:6" s="321" customFormat="1" ht="12.75">
      <c r="A46" s="329" t="s">
        <v>870</v>
      </c>
      <c r="B46" s="395" t="s">
        <v>865</v>
      </c>
      <c r="C46" s="329" t="s">
        <v>75</v>
      </c>
      <c r="D46" s="329" t="s">
        <v>57</v>
      </c>
      <c r="E46" s="329">
        <f>'NF1- Eq. Product'!E45</f>
        <v>0</v>
      </c>
      <c r="F46" s="331">
        <f>'NF1- Eq. Product'!F45</f>
        <v>0</v>
      </c>
    </row>
    <row r="47" spans="1:6" s="321" customFormat="1" ht="12.75">
      <c r="A47" s="329" t="s">
        <v>871</v>
      </c>
      <c r="B47" s="395" t="s">
        <v>867</v>
      </c>
      <c r="C47" s="329" t="s">
        <v>75</v>
      </c>
      <c r="D47" s="329" t="s">
        <v>109</v>
      </c>
      <c r="E47" s="381">
        <f>'NF2- Inter. Products '!E30+'NF2- Inter. Products '!E57</f>
        <v>0</v>
      </c>
      <c r="F47" s="381">
        <f>'NF2- Inter. Products '!F30+'NF2- Inter. Products '!F57</f>
        <v>0</v>
      </c>
    </row>
    <row r="48" spans="1:6" s="321" customFormat="1" ht="12.75">
      <c r="A48" s="329" t="s">
        <v>872</v>
      </c>
      <c r="B48" s="395" t="s">
        <v>868</v>
      </c>
      <c r="C48" s="329" t="s">
        <v>75</v>
      </c>
      <c r="D48" s="329" t="s">
        <v>109</v>
      </c>
      <c r="E48" s="381">
        <f>E42-E47</f>
        <v>0</v>
      </c>
      <c r="F48" s="381">
        <f>F42-F47</f>
        <v>0</v>
      </c>
    </row>
    <row r="49" spans="1:7" s="408" customFormat="1" ht="12.75">
      <c r="A49" s="405" t="s">
        <v>884</v>
      </c>
      <c r="B49" s="406" t="s">
        <v>885</v>
      </c>
      <c r="C49" s="409" t="s">
        <v>75</v>
      </c>
      <c r="D49" s="411" t="s">
        <v>886</v>
      </c>
      <c r="E49" s="410">
        <f>IF(OR(C4="Sponge Iron (SI)",C4="SI with SMS",C4="SI with SMS+Others"),_xlfn.IFERROR(E48/10/E46,0),"Not applicable")</f>
        <v>0</v>
      </c>
      <c r="F49" s="410">
        <f>IF(OR(C4="Sponge Iron (SI)",C4="SI with SMS",C4="SI with SMS+Others"),_xlfn.IFERROR(F48/10/F46,0),"Not applicable")</f>
        <v>0</v>
      </c>
      <c r="G49" s="407" t="s">
        <v>955</v>
      </c>
    </row>
    <row r="50" spans="1:6" s="401" customFormat="1" ht="12.75">
      <c r="A50" s="350" t="s">
        <v>233</v>
      </c>
      <c r="B50" s="354" t="s">
        <v>887</v>
      </c>
      <c r="C50" s="350"/>
      <c r="D50" s="350"/>
      <c r="E50" s="380"/>
      <c r="F50" s="380"/>
    </row>
    <row r="51" spans="1:6" s="321" customFormat="1" ht="12.75">
      <c r="A51" s="329" t="s">
        <v>851</v>
      </c>
      <c r="B51" s="396" t="s">
        <v>792</v>
      </c>
      <c r="C51" s="329" t="s">
        <v>75</v>
      </c>
      <c r="D51" s="329" t="s">
        <v>57</v>
      </c>
      <c r="E51" s="329">
        <f>'NF1- Eq. Product'!E76</f>
        <v>0</v>
      </c>
      <c r="F51" s="329">
        <f>'NF1- Eq. Product'!F76</f>
        <v>0</v>
      </c>
    </row>
    <row r="52" spans="1:6" s="321" customFormat="1" ht="12.75">
      <c r="A52" s="329" t="s">
        <v>852</v>
      </c>
      <c r="B52" s="395" t="s">
        <v>867</v>
      </c>
      <c r="C52" s="329" t="s">
        <v>75</v>
      </c>
      <c r="D52" s="329" t="s">
        <v>109</v>
      </c>
      <c r="E52" s="329">
        <v>0</v>
      </c>
      <c r="F52" s="329">
        <v>0</v>
      </c>
    </row>
    <row r="53" spans="1:6" s="321" customFormat="1" ht="12.75">
      <c r="A53" s="329" t="s">
        <v>853</v>
      </c>
      <c r="B53" s="395" t="s">
        <v>868</v>
      </c>
      <c r="C53" s="329" t="s">
        <v>75</v>
      </c>
      <c r="D53" s="329" t="s">
        <v>109</v>
      </c>
      <c r="E53" s="381">
        <f>E42-E52</f>
        <v>0</v>
      </c>
      <c r="F53" s="381">
        <f>F42-F52</f>
        <v>0</v>
      </c>
    </row>
    <row r="54" spans="1:7" s="408" customFormat="1" ht="12.75">
      <c r="A54" s="405" t="s">
        <v>854</v>
      </c>
      <c r="B54" s="406" t="s">
        <v>888</v>
      </c>
      <c r="C54" s="409" t="s">
        <v>75</v>
      </c>
      <c r="D54" s="411" t="s">
        <v>886</v>
      </c>
      <c r="E54" s="410" t="str">
        <f>IF(OR(C4="Ferro Alloy"),_xlfn.IFERROR(E53/10/E51,0),"Not applicable")</f>
        <v>Not applicable</v>
      </c>
      <c r="F54" s="410" t="str">
        <f>IF(OR(C4="Ferro Alloy"),_xlfn.IFERROR(F53/10/F51,0),"Not applicable")</f>
        <v>Not applicable</v>
      </c>
      <c r="G54" s="407" t="s">
        <v>955</v>
      </c>
    </row>
    <row r="55" spans="1:6" s="401" customFormat="1" ht="12.75">
      <c r="A55" s="350" t="s">
        <v>795</v>
      </c>
      <c r="B55" s="402" t="s">
        <v>873</v>
      </c>
      <c r="C55" s="350"/>
      <c r="D55" s="350"/>
      <c r="E55" s="350"/>
      <c r="F55" s="350"/>
    </row>
    <row r="56" spans="1:6" s="321" customFormat="1" ht="12.75">
      <c r="A56" s="329" t="s">
        <v>874</v>
      </c>
      <c r="B56" s="396" t="s">
        <v>796</v>
      </c>
      <c r="C56" s="329" t="s">
        <v>75</v>
      </c>
      <c r="D56" s="329" t="s">
        <v>57</v>
      </c>
      <c r="E56" s="381">
        <f>'NF1- Eq. Product'!E8</f>
        <v>0</v>
      </c>
      <c r="F56" s="381">
        <f>'NF1- Eq. Product'!F8</f>
        <v>0</v>
      </c>
    </row>
    <row r="57" spans="1:6" s="321" customFormat="1" ht="12.75">
      <c r="A57" s="329" t="s">
        <v>875</v>
      </c>
      <c r="B57" s="395" t="s">
        <v>867</v>
      </c>
      <c r="C57" s="329" t="s">
        <v>75</v>
      </c>
      <c r="D57" s="329" t="s">
        <v>109</v>
      </c>
      <c r="E57" s="381">
        <v>0</v>
      </c>
      <c r="F57" s="381">
        <v>0</v>
      </c>
    </row>
    <row r="58" spans="1:6" s="321" customFormat="1" ht="12.75">
      <c r="A58" s="329" t="s">
        <v>876</v>
      </c>
      <c r="B58" s="395" t="s">
        <v>868</v>
      </c>
      <c r="C58" s="329" t="s">
        <v>75</v>
      </c>
      <c r="D58" s="329" t="s">
        <v>109</v>
      </c>
      <c r="E58" s="381">
        <f>E42-E57</f>
        <v>0</v>
      </c>
      <c r="F58" s="381">
        <f>F42-F57</f>
        <v>0</v>
      </c>
    </row>
    <row r="59" spans="1:7" s="408" customFormat="1" ht="12.75">
      <c r="A59" s="405" t="s">
        <v>892</v>
      </c>
      <c r="B59" s="406" t="s">
        <v>889</v>
      </c>
      <c r="C59" s="409" t="s">
        <v>75</v>
      </c>
      <c r="D59" s="411" t="s">
        <v>886</v>
      </c>
      <c r="E59" s="410" t="str">
        <f>IF(OR(C4="Ferro Chrome"),_xlfn.IFERROR(E58/10/E56,0),"Not applicable")</f>
        <v>Not applicable</v>
      </c>
      <c r="F59" s="410" t="str">
        <f>IF(OR(C4="Ferro Chrome"),_xlfn.IFERROR(F58/10/F56,0),"Not applicable")</f>
        <v>Not applicable</v>
      </c>
      <c r="G59" s="407" t="s">
        <v>955</v>
      </c>
    </row>
    <row r="60" spans="1:6" s="353" customFormat="1" ht="12.75">
      <c r="A60" s="350" t="s">
        <v>842</v>
      </c>
      <c r="B60" s="354" t="s">
        <v>376</v>
      </c>
      <c r="C60" s="337"/>
      <c r="D60" s="351"/>
      <c r="E60" s="352"/>
      <c r="F60" s="352"/>
    </row>
    <row r="61" spans="1:6" s="398" customFormat="1" ht="12.75">
      <c r="A61" s="329" t="s">
        <v>877</v>
      </c>
      <c r="B61" s="395" t="s">
        <v>1857</v>
      </c>
      <c r="C61" s="329" t="s">
        <v>75</v>
      </c>
      <c r="D61" s="329" t="s">
        <v>57</v>
      </c>
      <c r="E61" s="397">
        <f>'NF1- Eq. Product'!E101</f>
        <v>0</v>
      </c>
      <c r="F61" s="397">
        <f>'NF1- Eq. Product'!F101</f>
        <v>0</v>
      </c>
    </row>
    <row r="62" spans="1:6" s="398" customFormat="1" ht="12.75">
      <c r="A62" s="329" t="s">
        <v>878</v>
      </c>
      <c r="B62" s="395" t="s">
        <v>867</v>
      </c>
      <c r="C62" s="329" t="s">
        <v>75</v>
      </c>
      <c r="D62" s="329" t="s">
        <v>109</v>
      </c>
      <c r="E62" s="397">
        <f>'NF2- Inter. Products '!E74+'NF2- Inter. Products '!E57</f>
        <v>0</v>
      </c>
      <c r="F62" s="397">
        <f>'NF2- Inter. Products '!F74+'NF2- Inter. Products '!F57</f>
        <v>0</v>
      </c>
    </row>
    <row r="63" spans="1:6" s="398" customFormat="1" ht="12.75">
      <c r="A63" s="329" t="s">
        <v>879</v>
      </c>
      <c r="B63" s="395" t="s">
        <v>868</v>
      </c>
      <c r="C63" s="329" t="s">
        <v>75</v>
      </c>
      <c r="D63" s="329" t="s">
        <v>109</v>
      </c>
      <c r="E63" s="397">
        <f>E42-E62</f>
        <v>0</v>
      </c>
      <c r="F63" s="397">
        <f>F42-F62</f>
        <v>0</v>
      </c>
    </row>
    <row r="64" spans="1:7" s="408" customFormat="1" ht="12.75">
      <c r="A64" s="405" t="s">
        <v>893</v>
      </c>
      <c r="B64" s="406" t="s">
        <v>890</v>
      </c>
      <c r="C64" s="409" t="s">
        <v>75</v>
      </c>
      <c r="D64" s="411" t="s">
        <v>886</v>
      </c>
      <c r="E64" s="410" t="str">
        <f>IF(OR(C4="MBF"),_xlfn.IFERROR(E63/10/E61,0),"Not applicable")</f>
        <v>Not applicable</v>
      </c>
      <c r="F64" s="410" t="str">
        <f>IF(OR(C4="MBF"),_xlfn.IFERROR(F63/10/F61,0),"Not applicable")</f>
        <v>Not applicable</v>
      </c>
      <c r="G64" s="407" t="s">
        <v>955</v>
      </c>
    </row>
    <row r="65" spans="1:6" s="404" customFormat="1" ht="12.75">
      <c r="A65" s="350" t="s">
        <v>843</v>
      </c>
      <c r="B65" s="389" t="s">
        <v>377</v>
      </c>
      <c r="C65" s="402"/>
      <c r="D65" s="354"/>
      <c r="E65" s="403"/>
      <c r="F65" s="403"/>
    </row>
    <row r="66" spans="1:256" s="398" customFormat="1" ht="12.75">
      <c r="A66" s="329" t="s">
        <v>880</v>
      </c>
      <c r="B66" s="399" t="s">
        <v>866</v>
      </c>
      <c r="C66" s="329" t="s">
        <v>75</v>
      </c>
      <c r="D66" s="329" t="s">
        <v>57</v>
      </c>
      <c r="E66" s="397">
        <f>'NF1- Eq. Product'!E123</f>
        <v>0</v>
      </c>
      <c r="F66" s="397">
        <f>'NF1- Eq. Product'!F123</f>
        <v>0</v>
      </c>
      <c r="G66" s="397">
        <f>'NF1- Eq. Product'!G123</f>
        <v>0</v>
      </c>
      <c r="H66" s="397">
        <f>'NF1- Eq. Product'!H123</f>
        <v>0</v>
      </c>
      <c r="I66" s="397">
        <f>'NF1- Eq. Product'!I123</f>
        <v>0</v>
      </c>
      <c r="J66" s="397">
        <f>'NF1- Eq. Product'!J123</f>
        <v>0</v>
      </c>
      <c r="K66" s="397">
        <f>'NF1- Eq. Product'!K123</f>
        <v>0</v>
      </c>
      <c r="L66" s="397">
        <f>'NF1- Eq. Product'!L123</f>
        <v>0</v>
      </c>
      <c r="M66" s="397">
        <f>'NF1- Eq. Product'!M123</f>
        <v>0</v>
      </c>
      <c r="N66" s="397">
        <f>'NF1- Eq. Product'!N123</f>
        <v>0</v>
      </c>
      <c r="O66" s="397">
        <f>'NF1- Eq. Product'!O123</f>
        <v>0</v>
      </c>
      <c r="P66" s="397">
        <f>'NF1- Eq. Product'!P123</f>
        <v>0</v>
      </c>
      <c r="Q66" s="397">
        <f>'NF1- Eq. Product'!Q123</f>
        <v>0</v>
      </c>
      <c r="R66" s="397">
        <f>'NF1- Eq. Product'!R123</f>
        <v>0</v>
      </c>
      <c r="S66" s="397">
        <f>'NF1- Eq. Product'!S123</f>
        <v>0</v>
      </c>
      <c r="T66" s="397">
        <f>'NF1- Eq. Product'!T123</f>
        <v>0</v>
      </c>
      <c r="U66" s="397">
        <f>'NF1- Eq. Product'!U123</f>
        <v>0</v>
      </c>
      <c r="V66" s="397">
        <f>'NF1- Eq. Product'!V123</f>
        <v>0</v>
      </c>
      <c r="W66" s="397">
        <f>'NF1- Eq. Product'!W123</f>
        <v>0</v>
      </c>
      <c r="X66" s="397">
        <f>'NF1- Eq. Product'!X123</f>
        <v>0</v>
      </c>
      <c r="Y66" s="397">
        <f>'NF1- Eq. Product'!Y123</f>
        <v>0</v>
      </c>
      <c r="Z66" s="397">
        <f>'NF1- Eq. Product'!Z123</f>
        <v>0</v>
      </c>
      <c r="AA66" s="397">
        <f>'NF1- Eq. Product'!AA123</f>
        <v>0</v>
      </c>
      <c r="AB66" s="397">
        <f>'NF1- Eq. Product'!AB123</f>
        <v>0</v>
      </c>
      <c r="AC66" s="397">
        <f>'NF1- Eq. Product'!AC123</f>
        <v>0</v>
      </c>
      <c r="AD66" s="397">
        <f>'NF1- Eq. Product'!AD123</f>
        <v>0</v>
      </c>
      <c r="AE66" s="397">
        <f>'NF1- Eq. Product'!AE123</f>
        <v>0</v>
      </c>
      <c r="AF66" s="397">
        <f>'NF1- Eq. Product'!AF123</f>
        <v>0</v>
      </c>
      <c r="AG66" s="397">
        <f>'NF1- Eq. Product'!AG123</f>
        <v>0</v>
      </c>
      <c r="AH66" s="397">
        <f>'NF1- Eq. Product'!AH123</f>
        <v>0</v>
      </c>
      <c r="AI66" s="397">
        <f>'NF1- Eq. Product'!AI123</f>
        <v>0</v>
      </c>
      <c r="AJ66" s="397">
        <f>'NF1- Eq. Product'!AJ123</f>
        <v>0</v>
      </c>
      <c r="AK66" s="397">
        <f>'NF1- Eq. Product'!AK123</f>
        <v>0</v>
      </c>
      <c r="AL66" s="397">
        <f>'NF1- Eq. Product'!AL123</f>
        <v>0</v>
      </c>
      <c r="AM66" s="397">
        <f>'NF1- Eq. Product'!AM123</f>
        <v>0</v>
      </c>
      <c r="AN66" s="397">
        <f>'NF1- Eq. Product'!AN123</f>
        <v>0</v>
      </c>
      <c r="AO66" s="397">
        <f>'NF1- Eq. Product'!AO123</f>
        <v>0</v>
      </c>
      <c r="AP66" s="397">
        <f>'NF1- Eq. Product'!AP123</f>
        <v>0</v>
      </c>
      <c r="AQ66" s="397">
        <f>'NF1- Eq. Product'!AQ123</f>
        <v>0</v>
      </c>
      <c r="AR66" s="397">
        <f>'NF1- Eq. Product'!AR123</f>
        <v>0</v>
      </c>
      <c r="AS66" s="397">
        <f>'NF1- Eq. Product'!AS123</f>
        <v>0</v>
      </c>
      <c r="AT66" s="397">
        <f>'NF1- Eq. Product'!AT123</f>
        <v>0</v>
      </c>
      <c r="AU66" s="397">
        <f>'NF1- Eq. Product'!AU123</f>
        <v>0</v>
      </c>
      <c r="AV66" s="397">
        <f>'NF1- Eq. Product'!AV123</f>
        <v>0</v>
      </c>
      <c r="AW66" s="397">
        <f>'NF1- Eq. Product'!AW123</f>
        <v>0</v>
      </c>
      <c r="AX66" s="397">
        <f>'NF1- Eq. Product'!AX123</f>
        <v>0</v>
      </c>
      <c r="AY66" s="397">
        <f>'NF1- Eq. Product'!AY123</f>
        <v>0</v>
      </c>
      <c r="AZ66" s="397">
        <f>'NF1- Eq. Product'!AZ123</f>
        <v>0</v>
      </c>
      <c r="BA66" s="397">
        <f>'NF1- Eq. Product'!BA123</f>
        <v>0</v>
      </c>
      <c r="BB66" s="397">
        <f>'NF1- Eq. Product'!BB123</f>
        <v>0</v>
      </c>
      <c r="BC66" s="397">
        <f>'NF1- Eq. Product'!BC123</f>
        <v>0</v>
      </c>
      <c r="BD66" s="397">
        <f>'NF1- Eq. Product'!BD123</f>
        <v>0</v>
      </c>
      <c r="BE66" s="397">
        <f>'NF1- Eq. Product'!BE123</f>
        <v>0</v>
      </c>
      <c r="BF66" s="397">
        <f>'NF1- Eq. Product'!BF123</f>
        <v>0</v>
      </c>
      <c r="BG66" s="397">
        <f>'NF1- Eq. Product'!BG123</f>
        <v>0</v>
      </c>
      <c r="BH66" s="397">
        <f>'NF1- Eq. Product'!BH123</f>
        <v>0</v>
      </c>
      <c r="BI66" s="397">
        <f>'NF1- Eq. Product'!BI123</f>
        <v>0</v>
      </c>
      <c r="BJ66" s="397">
        <f>'NF1- Eq. Product'!BJ123</f>
        <v>0</v>
      </c>
      <c r="BK66" s="397">
        <f>'NF1- Eq. Product'!BK123</f>
        <v>0</v>
      </c>
      <c r="BL66" s="397">
        <f>'NF1- Eq. Product'!BL123</f>
        <v>0</v>
      </c>
      <c r="BM66" s="397">
        <f>'NF1- Eq. Product'!BM123</f>
        <v>0</v>
      </c>
      <c r="BN66" s="397">
        <f>'NF1- Eq. Product'!BN123</f>
        <v>0</v>
      </c>
      <c r="BO66" s="397">
        <f>'NF1- Eq. Product'!BO123</f>
        <v>0</v>
      </c>
      <c r="BP66" s="397">
        <f>'NF1- Eq. Product'!BP123</f>
        <v>0</v>
      </c>
      <c r="BQ66" s="397">
        <f>'NF1- Eq. Product'!BQ123</f>
        <v>0</v>
      </c>
      <c r="BR66" s="397">
        <f>'NF1- Eq. Product'!BR123</f>
        <v>0</v>
      </c>
      <c r="BS66" s="397">
        <f>'NF1- Eq. Product'!BS123</f>
        <v>0</v>
      </c>
      <c r="BT66" s="397">
        <f>'NF1- Eq. Product'!BT123</f>
        <v>0</v>
      </c>
      <c r="BU66" s="397">
        <f>'NF1- Eq. Product'!BU123</f>
        <v>0</v>
      </c>
      <c r="BV66" s="397">
        <f>'NF1- Eq. Product'!BV123</f>
        <v>0</v>
      </c>
      <c r="BW66" s="397">
        <f>'NF1- Eq. Product'!BW123</f>
        <v>0</v>
      </c>
      <c r="BX66" s="397">
        <f>'NF1- Eq. Product'!BX123</f>
        <v>0</v>
      </c>
      <c r="BY66" s="397">
        <f>'NF1- Eq. Product'!BY123</f>
        <v>0</v>
      </c>
      <c r="BZ66" s="397">
        <f>'NF1- Eq. Product'!BZ123</f>
        <v>0</v>
      </c>
      <c r="CA66" s="397">
        <f>'NF1- Eq. Product'!CA123</f>
        <v>0</v>
      </c>
      <c r="CB66" s="397">
        <f>'NF1- Eq. Product'!CB123</f>
        <v>0</v>
      </c>
      <c r="CC66" s="397">
        <f>'NF1- Eq. Product'!CC123</f>
        <v>0</v>
      </c>
      <c r="CD66" s="397">
        <f>'NF1- Eq. Product'!CD123</f>
        <v>0</v>
      </c>
      <c r="CE66" s="397">
        <f>'NF1- Eq. Product'!CE123</f>
        <v>0</v>
      </c>
      <c r="CF66" s="397">
        <f>'NF1- Eq. Product'!CF123</f>
        <v>0</v>
      </c>
      <c r="CG66" s="397">
        <f>'NF1- Eq. Product'!CG123</f>
        <v>0</v>
      </c>
      <c r="CH66" s="397">
        <f>'NF1- Eq. Product'!CH123</f>
        <v>0</v>
      </c>
      <c r="CI66" s="397">
        <f>'NF1- Eq. Product'!CI123</f>
        <v>0</v>
      </c>
      <c r="CJ66" s="397">
        <f>'NF1- Eq. Product'!CJ123</f>
        <v>0</v>
      </c>
      <c r="CK66" s="397">
        <f>'NF1- Eq. Product'!CK123</f>
        <v>0</v>
      </c>
      <c r="CL66" s="397">
        <f>'NF1- Eq. Product'!CL123</f>
        <v>0</v>
      </c>
      <c r="CM66" s="397">
        <f>'NF1- Eq. Product'!CM123</f>
        <v>0</v>
      </c>
      <c r="CN66" s="397">
        <f>'NF1- Eq. Product'!CN123</f>
        <v>0</v>
      </c>
      <c r="CO66" s="397">
        <f>'NF1- Eq. Product'!CO123</f>
        <v>0</v>
      </c>
      <c r="CP66" s="397">
        <f>'NF1- Eq. Product'!CP123</f>
        <v>0</v>
      </c>
      <c r="CQ66" s="397">
        <f>'NF1- Eq. Product'!CQ123</f>
        <v>0</v>
      </c>
      <c r="CR66" s="397">
        <f>'NF1- Eq. Product'!CR123</f>
        <v>0</v>
      </c>
      <c r="CS66" s="397">
        <f>'NF1- Eq. Product'!CS123</f>
        <v>0</v>
      </c>
      <c r="CT66" s="397">
        <f>'NF1- Eq. Product'!CT123</f>
        <v>0</v>
      </c>
      <c r="CU66" s="397">
        <f>'NF1- Eq. Product'!CU123</f>
        <v>0</v>
      </c>
      <c r="CV66" s="397">
        <f>'NF1- Eq. Product'!CV123</f>
        <v>0</v>
      </c>
      <c r="CW66" s="397">
        <f>'NF1- Eq. Product'!CW123</f>
        <v>0</v>
      </c>
      <c r="CX66" s="397">
        <f>'NF1- Eq. Product'!CX123</f>
        <v>0</v>
      </c>
      <c r="CY66" s="397">
        <f>'NF1- Eq. Product'!CY123</f>
        <v>0</v>
      </c>
      <c r="CZ66" s="397">
        <f>'NF1- Eq. Product'!CZ123</f>
        <v>0</v>
      </c>
      <c r="DA66" s="397">
        <f>'NF1- Eq. Product'!DA123</f>
        <v>0</v>
      </c>
      <c r="DB66" s="397">
        <f>'NF1- Eq. Product'!DB123</f>
        <v>0</v>
      </c>
      <c r="DC66" s="397">
        <f>'NF1- Eq. Product'!DC123</f>
        <v>0</v>
      </c>
      <c r="DD66" s="397">
        <f>'NF1- Eq. Product'!DD123</f>
        <v>0</v>
      </c>
      <c r="DE66" s="397">
        <f>'NF1- Eq. Product'!DE123</f>
        <v>0</v>
      </c>
      <c r="DF66" s="397">
        <f>'NF1- Eq. Product'!DF123</f>
        <v>0</v>
      </c>
      <c r="DG66" s="397">
        <f>'NF1- Eq. Product'!DG123</f>
        <v>0</v>
      </c>
      <c r="DH66" s="397">
        <f>'NF1- Eq. Product'!DH123</f>
        <v>0</v>
      </c>
      <c r="DI66" s="397">
        <f>'NF1- Eq. Product'!DI123</f>
        <v>0</v>
      </c>
      <c r="DJ66" s="397">
        <f>'NF1- Eq. Product'!DJ123</f>
        <v>0</v>
      </c>
      <c r="DK66" s="397">
        <f>'NF1- Eq. Product'!DK123</f>
        <v>0</v>
      </c>
      <c r="DL66" s="397">
        <f>'NF1- Eq. Product'!DL123</f>
        <v>0</v>
      </c>
      <c r="DM66" s="397">
        <f>'NF1- Eq. Product'!DM123</f>
        <v>0</v>
      </c>
      <c r="DN66" s="397">
        <f>'NF1- Eq. Product'!DN123</f>
        <v>0</v>
      </c>
      <c r="DO66" s="397">
        <f>'NF1- Eq. Product'!DO123</f>
        <v>0</v>
      </c>
      <c r="DP66" s="397">
        <f>'NF1- Eq. Product'!DP123</f>
        <v>0</v>
      </c>
      <c r="DQ66" s="397">
        <f>'NF1- Eq. Product'!DQ123</f>
        <v>0</v>
      </c>
      <c r="DR66" s="397">
        <f>'NF1- Eq. Product'!DR123</f>
        <v>0</v>
      </c>
      <c r="DS66" s="397">
        <f>'NF1- Eq. Product'!DS123</f>
        <v>0</v>
      </c>
      <c r="DT66" s="397">
        <f>'NF1- Eq. Product'!DT123</f>
        <v>0</v>
      </c>
      <c r="DU66" s="397">
        <f>'NF1- Eq. Product'!DU123</f>
        <v>0</v>
      </c>
      <c r="DV66" s="397">
        <f>'NF1- Eq. Product'!DV123</f>
        <v>0</v>
      </c>
      <c r="DW66" s="397">
        <f>'NF1- Eq. Product'!DW123</f>
        <v>0</v>
      </c>
      <c r="DX66" s="397">
        <f>'NF1- Eq. Product'!DX123</f>
        <v>0</v>
      </c>
      <c r="DY66" s="397">
        <f>'NF1- Eq. Product'!DY123</f>
        <v>0</v>
      </c>
      <c r="DZ66" s="397">
        <f>'NF1- Eq. Product'!DZ123</f>
        <v>0</v>
      </c>
      <c r="EA66" s="397">
        <f>'NF1- Eq. Product'!EA123</f>
        <v>0</v>
      </c>
      <c r="EB66" s="397">
        <f>'NF1- Eq. Product'!EB123</f>
        <v>0</v>
      </c>
      <c r="EC66" s="397">
        <f>'NF1- Eq. Product'!EC123</f>
        <v>0</v>
      </c>
      <c r="ED66" s="397">
        <f>'NF1- Eq. Product'!ED123</f>
        <v>0</v>
      </c>
      <c r="EE66" s="397">
        <f>'NF1- Eq. Product'!EE123</f>
        <v>0</v>
      </c>
      <c r="EF66" s="397">
        <f>'NF1- Eq. Product'!EF123</f>
        <v>0</v>
      </c>
      <c r="EG66" s="397">
        <f>'NF1- Eq. Product'!EG123</f>
        <v>0</v>
      </c>
      <c r="EH66" s="397">
        <f>'NF1- Eq. Product'!EH123</f>
        <v>0</v>
      </c>
      <c r="EI66" s="397">
        <f>'NF1- Eq. Product'!EI123</f>
        <v>0</v>
      </c>
      <c r="EJ66" s="397">
        <f>'NF1- Eq. Product'!EJ123</f>
        <v>0</v>
      </c>
      <c r="EK66" s="397">
        <f>'NF1- Eq. Product'!EK123</f>
        <v>0</v>
      </c>
      <c r="EL66" s="397">
        <f>'NF1- Eq. Product'!EL123</f>
        <v>0</v>
      </c>
      <c r="EM66" s="397">
        <f>'NF1- Eq. Product'!EM123</f>
        <v>0</v>
      </c>
      <c r="EN66" s="397">
        <f>'NF1- Eq. Product'!EN123</f>
        <v>0</v>
      </c>
      <c r="EO66" s="397">
        <f>'NF1- Eq. Product'!EO123</f>
        <v>0</v>
      </c>
      <c r="EP66" s="397">
        <f>'NF1- Eq. Product'!EP123</f>
        <v>0</v>
      </c>
      <c r="EQ66" s="397">
        <f>'NF1- Eq. Product'!EQ123</f>
        <v>0</v>
      </c>
      <c r="ER66" s="397">
        <f>'NF1- Eq. Product'!ER123</f>
        <v>0</v>
      </c>
      <c r="ES66" s="397">
        <f>'NF1- Eq. Product'!ES123</f>
        <v>0</v>
      </c>
      <c r="ET66" s="397">
        <f>'NF1- Eq. Product'!ET123</f>
        <v>0</v>
      </c>
      <c r="EU66" s="397">
        <f>'NF1- Eq. Product'!EU123</f>
        <v>0</v>
      </c>
      <c r="EV66" s="397">
        <f>'NF1- Eq. Product'!EV123</f>
        <v>0</v>
      </c>
      <c r="EW66" s="397">
        <f>'NF1- Eq. Product'!EW123</f>
        <v>0</v>
      </c>
      <c r="EX66" s="397">
        <f>'NF1- Eq. Product'!EX123</f>
        <v>0</v>
      </c>
      <c r="EY66" s="397">
        <f>'NF1- Eq. Product'!EY123</f>
        <v>0</v>
      </c>
      <c r="EZ66" s="397">
        <f>'NF1- Eq. Product'!EZ123</f>
        <v>0</v>
      </c>
      <c r="FA66" s="397">
        <f>'NF1- Eq. Product'!FA123</f>
        <v>0</v>
      </c>
      <c r="FB66" s="397">
        <f>'NF1- Eq. Product'!FB123</f>
        <v>0</v>
      </c>
      <c r="FC66" s="397">
        <f>'NF1- Eq. Product'!FC123</f>
        <v>0</v>
      </c>
      <c r="FD66" s="397">
        <f>'NF1- Eq. Product'!FD123</f>
        <v>0</v>
      </c>
      <c r="FE66" s="397">
        <f>'NF1- Eq. Product'!FE123</f>
        <v>0</v>
      </c>
      <c r="FF66" s="397">
        <f>'NF1- Eq. Product'!FF123</f>
        <v>0</v>
      </c>
      <c r="FG66" s="397">
        <f>'NF1- Eq. Product'!FG123</f>
        <v>0</v>
      </c>
      <c r="FH66" s="397">
        <f>'NF1- Eq. Product'!FH123</f>
        <v>0</v>
      </c>
      <c r="FI66" s="397">
        <f>'NF1- Eq. Product'!FI123</f>
        <v>0</v>
      </c>
      <c r="FJ66" s="397">
        <f>'NF1- Eq. Product'!FJ123</f>
        <v>0</v>
      </c>
      <c r="FK66" s="397">
        <f>'NF1- Eq. Product'!FK123</f>
        <v>0</v>
      </c>
      <c r="FL66" s="397">
        <f>'NF1- Eq. Product'!FL123</f>
        <v>0</v>
      </c>
      <c r="FM66" s="397">
        <f>'NF1- Eq. Product'!FM123</f>
        <v>0</v>
      </c>
      <c r="FN66" s="397">
        <f>'NF1- Eq. Product'!FN123</f>
        <v>0</v>
      </c>
      <c r="FO66" s="397">
        <f>'NF1- Eq. Product'!FO123</f>
        <v>0</v>
      </c>
      <c r="FP66" s="397">
        <f>'NF1- Eq. Product'!FP123</f>
        <v>0</v>
      </c>
      <c r="FQ66" s="397">
        <f>'NF1- Eq. Product'!FQ123</f>
        <v>0</v>
      </c>
      <c r="FR66" s="397">
        <f>'NF1- Eq. Product'!FR123</f>
        <v>0</v>
      </c>
      <c r="FS66" s="397">
        <f>'NF1- Eq. Product'!FS123</f>
        <v>0</v>
      </c>
      <c r="FT66" s="397">
        <f>'NF1- Eq. Product'!FT123</f>
        <v>0</v>
      </c>
      <c r="FU66" s="397">
        <f>'NF1- Eq. Product'!FU123</f>
        <v>0</v>
      </c>
      <c r="FV66" s="397">
        <f>'NF1- Eq. Product'!FV123</f>
        <v>0</v>
      </c>
      <c r="FW66" s="397">
        <f>'NF1- Eq. Product'!FW123</f>
        <v>0</v>
      </c>
      <c r="FX66" s="397">
        <f>'NF1- Eq. Product'!FX123</f>
        <v>0</v>
      </c>
      <c r="FY66" s="397">
        <f>'NF1- Eq. Product'!FY123</f>
        <v>0</v>
      </c>
      <c r="FZ66" s="397">
        <f>'NF1- Eq. Product'!FZ123</f>
        <v>0</v>
      </c>
      <c r="GA66" s="397">
        <f>'NF1- Eq. Product'!GA123</f>
        <v>0</v>
      </c>
      <c r="GB66" s="397">
        <f>'NF1- Eq. Product'!GB123</f>
        <v>0</v>
      </c>
      <c r="GC66" s="397">
        <f>'NF1- Eq. Product'!GC123</f>
        <v>0</v>
      </c>
      <c r="GD66" s="397">
        <f>'NF1- Eq. Product'!GD123</f>
        <v>0</v>
      </c>
      <c r="GE66" s="397">
        <f>'NF1- Eq. Product'!GE123</f>
        <v>0</v>
      </c>
      <c r="GF66" s="397">
        <f>'NF1- Eq. Product'!GF123</f>
        <v>0</v>
      </c>
      <c r="GG66" s="397">
        <f>'NF1- Eq. Product'!GG123</f>
        <v>0</v>
      </c>
      <c r="GH66" s="397">
        <f>'NF1- Eq. Product'!GH123</f>
        <v>0</v>
      </c>
      <c r="GI66" s="397">
        <f>'NF1- Eq. Product'!GI123</f>
        <v>0</v>
      </c>
      <c r="GJ66" s="397">
        <f>'NF1- Eq. Product'!GJ123</f>
        <v>0</v>
      </c>
      <c r="GK66" s="397">
        <f>'NF1- Eq. Product'!GK123</f>
        <v>0</v>
      </c>
      <c r="GL66" s="397">
        <f>'NF1- Eq. Product'!GL123</f>
        <v>0</v>
      </c>
      <c r="GM66" s="397">
        <f>'NF1- Eq. Product'!GM123</f>
        <v>0</v>
      </c>
      <c r="GN66" s="397">
        <f>'NF1- Eq. Product'!GN123</f>
        <v>0</v>
      </c>
      <c r="GO66" s="397">
        <f>'NF1- Eq. Product'!GO123</f>
        <v>0</v>
      </c>
      <c r="GP66" s="397">
        <f>'NF1- Eq. Product'!GP123</f>
        <v>0</v>
      </c>
      <c r="GQ66" s="397">
        <f>'NF1- Eq. Product'!GQ123</f>
        <v>0</v>
      </c>
      <c r="GR66" s="397">
        <f>'NF1- Eq. Product'!GR123</f>
        <v>0</v>
      </c>
      <c r="GS66" s="397">
        <f>'NF1- Eq. Product'!GS123</f>
        <v>0</v>
      </c>
      <c r="GT66" s="397">
        <f>'NF1- Eq. Product'!GT123</f>
        <v>0</v>
      </c>
      <c r="GU66" s="397">
        <f>'NF1- Eq. Product'!GU123</f>
        <v>0</v>
      </c>
      <c r="GV66" s="397">
        <f>'NF1- Eq. Product'!GV123</f>
        <v>0</v>
      </c>
      <c r="GW66" s="397">
        <f>'NF1- Eq. Product'!GW123</f>
        <v>0</v>
      </c>
      <c r="GX66" s="397">
        <f>'NF1- Eq. Product'!GX123</f>
        <v>0</v>
      </c>
      <c r="GY66" s="397">
        <f>'NF1- Eq. Product'!GY123</f>
        <v>0</v>
      </c>
      <c r="GZ66" s="397">
        <f>'NF1- Eq. Product'!GZ123</f>
        <v>0</v>
      </c>
      <c r="HA66" s="397">
        <f>'NF1- Eq. Product'!HA123</f>
        <v>0</v>
      </c>
      <c r="HB66" s="397">
        <f>'NF1- Eq. Product'!HB123</f>
        <v>0</v>
      </c>
      <c r="HC66" s="397">
        <f>'NF1- Eq. Product'!HC123</f>
        <v>0</v>
      </c>
      <c r="HD66" s="397">
        <f>'NF1- Eq. Product'!HD123</f>
        <v>0</v>
      </c>
      <c r="HE66" s="397">
        <f>'NF1- Eq. Product'!HE123</f>
        <v>0</v>
      </c>
      <c r="HF66" s="397">
        <f>'NF1- Eq. Product'!HF123</f>
        <v>0</v>
      </c>
      <c r="HG66" s="397">
        <f>'NF1- Eq. Product'!HG123</f>
        <v>0</v>
      </c>
      <c r="HH66" s="397">
        <f>'NF1- Eq. Product'!HH123</f>
        <v>0</v>
      </c>
      <c r="HI66" s="397">
        <f>'NF1- Eq. Product'!HI123</f>
        <v>0</v>
      </c>
      <c r="HJ66" s="397">
        <f>'NF1- Eq. Product'!HJ123</f>
        <v>0</v>
      </c>
      <c r="HK66" s="397">
        <f>'NF1- Eq. Product'!HK123</f>
        <v>0</v>
      </c>
      <c r="HL66" s="397">
        <f>'NF1- Eq. Product'!HL123</f>
        <v>0</v>
      </c>
      <c r="HM66" s="397">
        <f>'NF1- Eq. Product'!HM123</f>
        <v>0</v>
      </c>
      <c r="HN66" s="397">
        <f>'NF1- Eq. Product'!HN123</f>
        <v>0</v>
      </c>
      <c r="HO66" s="397">
        <f>'NF1- Eq. Product'!HO123</f>
        <v>0</v>
      </c>
      <c r="HP66" s="397">
        <f>'NF1- Eq. Product'!HP123</f>
        <v>0</v>
      </c>
      <c r="HQ66" s="397">
        <f>'NF1- Eq. Product'!HQ123</f>
        <v>0</v>
      </c>
      <c r="HR66" s="397">
        <f>'NF1- Eq. Product'!HR123</f>
        <v>0</v>
      </c>
      <c r="HS66" s="397">
        <f>'NF1- Eq. Product'!HS123</f>
        <v>0</v>
      </c>
      <c r="HT66" s="397">
        <f>'NF1- Eq. Product'!HT123</f>
        <v>0</v>
      </c>
      <c r="HU66" s="397">
        <f>'NF1- Eq. Product'!HU123</f>
        <v>0</v>
      </c>
      <c r="HV66" s="397">
        <f>'NF1- Eq. Product'!HV123</f>
        <v>0</v>
      </c>
      <c r="HW66" s="397">
        <f>'NF1- Eq. Product'!HW123</f>
        <v>0</v>
      </c>
      <c r="HX66" s="397">
        <f>'NF1- Eq. Product'!HX123</f>
        <v>0</v>
      </c>
      <c r="HY66" s="397">
        <f>'NF1- Eq. Product'!HY123</f>
        <v>0</v>
      </c>
      <c r="HZ66" s="397">
        <f>'NF1- Eq. Product'!HZ123</f>
        <v>0</v>
      </c>
      <c r="IA66" s="397">
        <f>'NF1- Eq. Product'!IA123</f>
        <v>0</v>
      </c>
      <c r="IB66" s="397">
        <f>'NF1- Eq. Product'!IB123</f>
        <v>0</v>
      </c>
      <c r="IC66" s="397">
        <f>'NF1- Eq. Product'!IC123</f>
        <v>0</v>
      </c>
      <c r="ID66" s="397">
        <f>'NF1- Eq. Product'!ID123</f>
        <v>0</v>
      </c>
      <c r="IE66" s="397">
        <f>'NF1- Eq. Product'!IE123</f>
        <v>0</v>
      </c>
      <c r="IF66" s="397">
        <f>'NF1- Eq. Product'!IF123</f>
        <v>0</v>
      </c>
      <c r="IG66" s="397">
        <f>'NF1- Eq. Product'!IG123</f>
        <v>0</v>
      </c>
      <c r="IH66" s="397">
        <f>'NF1- Eq. Product'!IH123</f>
        <v>0</v>
      </c>
      <c r="II66" s="397">
        <f>'NF1- Eq. Product'!II123</f>
        <v>0</v>
      </c>
      <c r="IJ66" s="397">
        <f>'NF1- Eq. Product'!IJ123</f>
        <v>0</v>
      </c>
      <c r="IK66" s="397">
        <f>'NF1- Eq. Product'!IK123</f>
        <v>0</v>
      </c>
      <c r="IL66" s="397">
        <f>'NF1- Eq. Product'!IL123</f>
        <v>0</v>
      </c>
      <c r="IM66" s="397">
        <f>'NF1- Eq. Product'!IM123</f>
        <v>0</v>
      </c>
      <c r="IN66" s="397">
        <f>'NF1- Eq. Product'!IN123</f>
        <v>0</v>
      </c>
      <c r="IO66" s="397">
        <f>'NF1- Eq. Product'!IO123</f>
        <v>0</v>
      </c>
      <c r="IP66" s="397">
        <f>'NF1- Eq. Product'!IP123</f>
        <v>0</v>
      </c>
      <c r="IQ66" s="397">
        <f>'NF1- Eq. Product'!IQ123</f>
        <v>0</v>
      </c>
      <c r="IR66" s="397">
        <f>'NF1- Eq. Product'!IR123</f>
        <v>0</v>
      </c>
      <c r="IS66" s="397">
        <f>'NF1- Eq. Product'!IS123</f>
        <v>0</v>
      </c>
      <c r="IT66" s="397">
        <f>'NF1- Eq. Product'!IT123</f>
        <v>0</v>
      </c>
      <c r="IU66" s="397">
        <f>'NF1- Eq. Product'!IU123</f>
        <v>0</v>
      </c>
      <c r="IV66" s="397">
        <f>'NF1- Eq. Product'!IV123</f>
        <v>0</v>
      </c>
    </row>
    <row r="67" spans="1:6" s="398" customFormat="1" ht="12.75">
      <c r="A67" s="329" t="s">
        <v>881</v>
      </c>
      <c r="B67" s="395" t="s">
        <v>867</v>
      </c>
      <c r="C67" s="329" t="s">
        <v>75</v>
      </c>
      <c r="D67" s="329" t="s">
        <v>109</v>
      </c>
      <c r="E67" s="397">
        <v>0</v>
      </c>
      <c r="F67" s="397">
        <v>0</v>
      </c>
    </row>
    <row r="68" spans="1:6" s="398" customFormat="1" ht="12.75">
      <c r="A68" s="329" t="s">
        <v>882</v>
      </c>
      <c r="B68" s="395" t="s">
        <v>891</v>
      </c>
      <c r="C68" s="329" t="s">
        <v>75</v>
      </c>
      <c r="D68" s="329" t="s">
        <v>109</v>
      </c>
      <c r="E68" s="1009"/>
      <c r="F68" s="1009"/>
    </row>
    <row r="69" spans="1:6" s="353" customFormat="1" ht="12.75">
      <c r="A69" s="329" t="s">
        <v>883</v>
      </c>
      <c r="B69" s="395" t="s">
        <v>868</v>
      </c>
      <c r="C69" s="329" t="s">
        <v>75</v>
      </c>
      <c r="D69" s="329" t="s">
        <v>109</v>
      </c>
      <c r="E69" s="397">
        <f>E48-E68</f>
        <v>0</v>
      </c>
      <c r="F69" s="397">
        <f>F48-F68</f>
        <v>0</v>
      </c>
    </row>
    <row r="70" spans="1:7" s="408" customFormat="1" ht="12.75">
      <c r="A70" s="405" t="s">
        <v>894</v>
      </c>
      <c r="B70" s="406" t="s">
        <v>895</v>
      </c>
      <c r="C70" s="409" t="s">
        <v>75</v>
      </c>
      <c r="D70" s="411" t="s">
        <v>886</v>
      </c>
      <c r="E70" s="410" t="str">
        <f>IF(OR(C4="SPU"),_xlfn.IFERROR(E69/10/E66,0),"Not applicable")</f>
        <v>Not applicable</v>
      </c>
      <c r="F70" s="410" t="str">
        <f>IF(OR(C4="SPU"),_xlfn.IFERROR(F69/10/F66,0),"Not applicable")</f>
        <v>Not applicable</v>
      </c>
      <c r="G70" s="407" t="s">
        <v>955</v>
      </c>
    </row>
    <row r="71" spans="1:6" ht="12.75">
      <c r="A71" s="307"/>
      <c r="B71" s="390"/>
      <c r="C71" s="355"/>
      <c r="D71" s="343"/>
      <c r="E71" s="344"/>
      <c r="F71" s="345"/>
    </row>
    <row r="72" spans="1:6" ht="21.75" customHeight="1">
      <c r="A72" s="356" t="s">
        <v>30</v>
      </c>
      <c r="B72" s="391" t="s">
        <v>612</v>
      </c>
      <c r="C72" s="1168" t="s">
        <v>2</v>
      </c>
      <c r="D72" s="1169"/>
      <c r="E72" s="357" t="s">
        <v>896</v>
      </c>
      <c r="F72" s="357" t="s">
        <v>897</v>
      </c>
    </row>
    <row r="73" spans="1:6" ht="12.75">
      <c r="A73" s="358" t="s">
        <v>613</v>
      </c>
      <c r="B73" s="392" t="s">
        <v>617</v>
      </c>
      <c r="C73" s="332" t="s">
        <v>75</v>
      </c>
      <c r="D73" s="332" t="s">
        <v>355</v>
      </c>
      <c r="E73" s="359"/>
      <c r="F73" s="359">
        <f>'NF3-Power Mix'!F73</f>
        <v>0</v>
      </c>
    </row>
    <row r="74" spans="1:6" ht="12.75">
      <c r="A74" s="358" t="s">
        <v>614</v>
      </c>
      <c r="B74" s="392" t="s">
        <v>618</v>
      </c>
      <c r="C74" s="332" t="s">
        <v>75</v>
      </c>
      <c r="D74" s="332" t="s">
        <v>355</v>
      </c>
      <c r="E74" s="359"/>
      <c r="F74" s="359">
        <f>'NF4- Fuel Quality'!F24</f>
        <v>0</v>
      </c>
    </row>
    <row r="75" spans="1:6" ht="12.75">
      <c r="A75" s="358" t="s">
        <v>615</v>
      </c>
      <c r="B75" s="392" t="s">
        <v>834</v>
      </c>
      <c r="C75" s="332" t="s">
        <v>75</v>
      </c>
      <c r="D75" s="332" t="s">
        <v>355</v>
      </c>
      <c r="E75" s="359"/>
      <c r="F75" s="359">
        <f>'NF5- Scrap use'!F13</f>
        <v>0</v>
      </c>
    </row>
    <row r="76" spans="1:6" ht="12.75">
      <c r="A76" s="358" t="s">
        <v>616</v>
      </c>
      <c r="B76" s="392" t="s">
        <v>835</v>
      </c>
      <c r="C76" s="332" t="s">
        <v>75</v>
      </c>
      <c r="D76" s="332" t="s">
        <v>355</v>
      </c>
      <c r="E76" s="359"/>
      <c r="F76" s="359">
        <f>'NF6-Start Stop'!E22</f>
        <v>0</v>
      </c>
    </row>
    <row r="77" spans="1:6" ht="12.75">
      <c r="A77" s="358" t="s">
        <v>620</v>
      </c>
      <c r="B77" s="392" t="s">
        <v>619</v>
      </c>
      <c r="C77" s="332" t="s">
        <v>75</v>
      </c>
      <c r="D77" s="332" t="s">
        <v>355</v>
      </c>
      <c r="E77" s="359"/>
      <c r="F77" s="359">
        <f>'NF7-Others'!F28</f>
        <v>0</v>
      </c>
    </row>
    <row r="78" spans="1:6" ht="12.75">
      <c r="A78" s="358" t="s">
        <v>833</v>
      </c>
      <c r="B78" s="393" t="s">
        <v>621</v>
      </c>
      <c r="C78" s="360" t="s">
        <v>75</v>
      </c>
      <c r="D78" s="360" t="s">
        <v>355</v>
      </c>
      <c r="E78" s="415">
        <f>IF(OR(C4="Sponge Iron (SI)",C4="SI with SMS",C4="SI with SMS+Others"),E48,IF(C4="Ferro Alloy",E53,IF(C4="Ferro Chrome",E58,IF(C4="MBF",E63,IF(C4="SPU",E69,0)))))</f>
        <v>0</v>
      </c>
      <c r="F78" s="415">
        <f>IF(OR(C4="Sponge Iron (SI)",C4="SI with SMS",C4="SI with SMS+Others"),F48,IF(C4="Ferro Alloy",F53,IF(C4="Ferro Chrome",F58,IF(C4="MBF",F63,IF(C4="SPU",F69,0)))))-SUM(F73:F77)</f>
        <v>0</v>
      </c>
    </row>
    <row r="79" spans="1:6" ht="12.75">
      <c r="A79" s="358" t="s">
        <v>1572</v>
      </c>
      <c r="B79" s="412" t="s">
        <v>898</v>
      </c>
      <c r="C79" s="413"/>
      <c r="D79" s="414" t="s">
        <v>899</v>
      </c>
      <c r="E79" s="550">
        <f>IF(OR(C4="Sponge Iron (SI)",C4="SI with SMS",C4="SI with SMS+Others"),_xlfn.IFERROR(E78/E46,0),IF(C4="Ferro Alloy",_xlfn.IFERROR(E78/E51,0),IF(C4="Ferro Chrome",_xlfn.IFERROR(E78/E56,0),IF(C4="MBF",_xlfn.IFERROR(E78/E61,0),IF(C4="SPU",_xlfn.IFERROR(E78/E66,0),0)))))</f>
        <v>0</v>
      </c>
      <c r="F79" s="550">
        <f>IF(OR(C4="Sponge Iron (SI)",C4="SI with SMS",C4="SI with SMS+Others"),_xlfn.IFERROR(F78/F46,0),IF(C4="Ferro Alloy",_xlfn.IFERROR(F78/F51,0),IF(C4="Ferro Chrome",_xlfn.IFERROR(F78/F56,0),IF(C4="MBF",_xlfn.IFERROR(F78/F61,0),IF(C4="SPU",_xlfn.IFERROR(F78/F66,0),0)))))</f>
        <v>0</v>
      </c>
    </row>
    <row r="80" spans="1:6" ht="12.75">
      <c r="A80" s="358" t="s">
        <v>1573</v>
      </c>
      <c r="B80" s="412" t="s">
        <v>898</v>
      </c>
      <c r="C80" s="413"/>
      <c r="D80" s="414" t="s">
        <v>713</v>
      </c>
      <c r="E80" s="550">
        <f>E79/10</f>
        <v>0</v>
      </c>
      <c r="F80" s="550">
        <f>_xlfn.IFERROR(F79/10,0)</f>
        <v>0</v>
      </c>
    </row>
    <row r="81" spans="1:6" s="321" customFormat="1" ht="14.25">
      <c r="A81" s="726" t="s">
        <v>32</v>
      </c>
      <c r="B81" s="545" t="s">
        <v>2338</v>
      </c>
      <c r="C81" s="331"/>
      <c r="D81" s="727" t="s">
        <v>713</v>
      </c>
      <c r="E81" s="616">
        <f>'Form-Se2'!G472</f>
        <v>0</v>
      </c>
      <c r="F81" s="616"/>
    </row>
    <row r="82" spans="1:6" s="321" customFormat="1" ht="14.25">
      <c r="A82" s="726" t="s">
        <v>34</v>
      </c>
      <c r="B82" s="728" t="s">
        <v>2339</v>
      </c>
      <c r="C82" s="331"/>
      <c r="D82" s="727" t="s">
        <v>713</v>
      </c>
      <c r="E82" s="616">
        <f>E80-E81</f>
        <v>0</v>
      </c>
      <c r="F82" s="616"/>
    </row>
    <row r="83" spans="1:7" ht="25.5">
      <c r="A83" s="416" t="s">
        <v>112</v>
      </c>
      <c r="B83" s="417" t="s">
        <v>900</v>
      </c>
      <c r="C83" s="417"/>
      <c r="D83" s="438" t="s">
        <v>714</v>
      </c>
      <c r="E83" s="419"/>
      <c r="F83" s="725">
        <f>'NF7-Others'!F37</f>
        <v>0</v>
      </c>
      <c r="G83" s="420">
        <v>0</v>
      </c>
    </row>
    <row r="84" spans="1:7" ht="12.75">
      <c r="A84" s="426" t="s">
        <v>357</v>
      </c>
      <c r="B84" s="422" t="s">
        <v>901</v>
      </c>
      <c r="C84" s="418"/>
      <c r="D84" s="426" t="s">
        <v>714</v>
      </c>
      <c r="E84" s="421"/>
      <c r="F84" s="1010">
        <f>F83+F78/10</f>
        <v>0</v>
      </c>
      <c r="G84" s="420">
        <f>(G83+G80)</f>
        <v>0</v>
      </c>
    </row>
    <row r="85" spans="1:7" ht="25.5">
      <c r="A85" s="423" t="s">
        <v>252</v>
      </c>
      <c r="B85" s="424" t="s">
        <v>914</v>
      </c>
      <c r="C85" s="425"/>
      <c r="D85" s="423" t="s">
        <v>713</v>
      </c>
      <c r="E85" s="425"/>
      <c r="F85" s="1011">
        <f>IF(OR(C4="Sponge Iron (SI)",C4="SI with SMS",C4="SI with SMS+Others"),_xlfn.IFERROR(F84/F46,0)-E82,IF(C4="Ferro Alloy",_xlfn.IFERROR(F84/F51,0)-E82,IF(C4="Ferro Chrome",_xlfn.IFERROR(F84/F56,0)-E82,IF(C4="MBF",_xlfn.IFERROR(F84/F61,0)-E82,IF(C4="SPU",_xlfn.IFERROR(F84/F66,0)-E82,0)))))</f>
        <v>0</v>
      </c>
      <c r="G85" s="423">
        <f>_xlfn.IFERROR((G84/G59),0)</f>
        <v>0</v>
      </c>
    </row>
    <row r="86" spans="1:6" ht="12.75">
      <c r="A86" s="361"/>
      <c r="B86" s="362"/>
      <c r="C86" s="362"/>
      <c r="D86" s="363"/>
      <c r="E86" s="362"/>
      <c r="F86" s="364"/>
    </row>
    <row r="87" spans="1:6" ht="12.75">
      <c r="A87" s="361"/>
      <c r="B87" s="362"/>
      <c r="C87" s="362"/>
      <c r="D87" s="363"/>
      <c r="E87" s="362"/>
      <c r="F87" s="364"/>
    </row>
    <row r="88" spans="1:10" ht="12.75" customHeight="1">
      <c r="A88" s="1122" t="s">
        <v>582</v>
      </c>
      <c r="B88" s="1123"/>
      <c r="C88" s="1123"/>
      <c r="D88" s="1123"/>
      <c r="E88" s="1123"/>
      <c r="F88" s="1123"/>
      <c r="G88" s="1123"/>
      <c r="H88" s="1123"/>
      <c r="I88" s="1123"/>
      <c r="J88" s="1124"/>
    </row>
    <row r="89" spans="1:10" ht="12.75">
      <c r="A89" s="1122"/>
      <c r="B89" s="1123"/>
      <c r="C89" s="1123"/>
      <c r="D89" s="1123"/>
      <c r="E89" s="1123"/>
      <c r="F89" s="1123"/>
      <c r="G89" s="1123"/>
      <c r="H89" s="1123"/>
      <c r="I89" s="1123"/>
      <c r="J89" s="1124"/>
    </row>
    <row r="90" spans="1:6" ht="12.75">
      <c r="A90" s="367"/>
      <c r="B90" s="365"/>
      <c r="C90" s="365"/>
      <c r="D90" s="368"/>
      <c r="E90" s="365"/>
      <c r="F90" s="366"/>
    </row>
    <row r="91" spans="1:6" ht="12.75">
      <c r="A91" s="1167" t="s">
        <v>100</v>
      </c>
      <c r="B91" s="1165"/>
      <c r="C91" s="1165"/>
      <c r="D91" s="1165"/>
      <c r="E91" s="1165"/>
      <c r="F91" s="1166"/>
    </row>
    <row r="92" spans="1:6" ht="12.75">
      <c r="A92" s="370"/>
      <c r="B92" s="369"/>
      <c r="C92" s="371"/>
      <c r="D92" s="372"/>
      <c r="E92" s="371"/>
      <c r="F92" s="373"/>
    </row>
    <row r="93" spans="1:6" ht="12.75">
      <c r="A93" s="1167" t="s">
        <v>110</v>
      </c>
      <c r="B93" s="1165"/>
      <c r="C93" s="1165"/>
      <c r="D93" s="1165"/>
      <c r="E93" s="1165"/>
      <c r="F93" s="1166"/>
    </row>
    <row r="94" spans="1:6" ht="12.75">
      <c r="A94" s="370"/>
      <c r="B94" s="369"/>
      <c r="C94" s="371"/>
      <c r="D94" s="372"/>
      <c r="E94" s="371"/>
      <c r="F94" s="373"/>
    </row>
    <row r="95" spans="1:6" ht="12.75">
      <c r="A95" s="370"/>
      <c r="B95" s="369"/>
      <c r="C95" s="371"/>
      <c r="D95" s="1165" t="s">
        <v>101</v>
      </c>
      <c r="E95" s="1165"/>
      <c r="F95" s="1166"/>
    </row>
    <row r="96" spans="1:6" ht="12.75">
      <c r="A96" s="370"/>
      <c r="B96" s="374" t="s">
        <v>102</v>
      </c>
      <c r="C96" s="371"/>
      <c r="D96" s="372"/>
      <c r="E96" s="371"/>
      <c r="F96" s="373"/>
    </row>
    <row r="97" spans="1:6" ht="12.75" hidden="1">
      <c r="A97" s="370"/>
      <c r="B97" s="374"/>
      <c r="C97" s="371"/>
      <c r="D97" s="372"/>
      <c r="E97" s="371"/>
      <c r="F97" s="373"/>
    </row>
    <row r="98" spans="1:6" ht="12.75" hidden="1">
      <c r="A98" s="370"/>
      <c r="B98" s="374" t="s">
        <v>103</v>
      </c>
      <c r="C98" s="371"/>
      <c r="D98" s="372"/>
      <c r="E98" s="371"/>
      <c r="F98" s="373"/>
    </row>
    <row r="99" spans="1:6" ht="13.5" hidden="1" thickBot="1">
      <c r="A99" s="375"/>
      <c r="B99" s="376"/>
      <c r="C99" s="376"/>
      <c r="D99" s="377"/>
      <c r="E99" s="376"/>
      <c r="F99" s="378"/>
    </row>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spans="1:6" ht="12.75" hidden="1">
      <c r="A116" s="363"/>
      <c r="B116" s="362"/>
      <c r="C116" s="362"/>
      <c r="D116" s="363"/>
      <c r="E116" s="362"/>
      <c r="F116" s="362"/>
    </row>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hidden="1"/>
    <row r="204" ht="12.75" hidden="1"/>
    <row r="205" ht="12.75" hidden="1"/>
    <row r="206" ht="12.75"/>
  </sheetData>
  <sheetProtection password="D2BB" sheet="1"/>
  <mergeCells count="10">
    <mergeCell ref="D95:F95"/>
    <mergeCell ref="A91:F91"/>
    <mergeCell ref="A93:F93"/>
    <mergeCell ref="C72:D72"/>
    <mergeCell ref="A88:J89"/>
    <mergeCell ref="A1:F1"/>
    <mergeCell ref="B6:D6"/>
    <mergeCell ref="A2:F2"/>
    <mergeCell ref="C3:F3"/>
    <mergeCell ref="A3:B3"/>
  </mergeCells>
  <printOptions/>
  <pageMargins left="0.7" right="0.7" top="0.75" bottom="0.75" header="0.3" footer="0.3"/>
  <pageSetup horizontalDpi="180" verticalDpi="180" orientation="portrait" scale="45" r:id="rId1"/>
</worksheet>
</file>

<file path=xl/worksheets/sheet9.xml><?xml version="1.0" encoding="utf-8"?>
<worksheet xmlns="http://schemas.openxmlformats.org/spreadsheetml/2006/main" xmlns:r="http://schemas.openxmlformats.org/officeDocument/2006/relationships">
  <dimension ref="A1:J123"/>
  <sheetViews>
    <sheetView zoomScale="79" zoomScaleNormal="79" zoomScalePageLayoutView="0" workbookViewId="0" topLeftCell="A64">
      <selection activeCell="G19" sqref="G19"/>
    </sheetView>
  </sheetViews>
  <sheetFormatPr defaultColWidth="8.8515625" defaultRowHeight="15"/>
  <cols>
    <col min="1" max="1" width="6.00390625" style="925" bestFit="1" customWidth="1"/>
    <col min="2" max="2" width="33.00390625" style="925" customWidth="1"/>
    <col min="3" max="3" width="27.7109375" style="925" customWidth="1"/>
    <col min="4" max="4" width="17.140625" style="925" customWidth="1"/>
    <col min="5" max="5" width="16.421875" style="963" customWidth="1"/>
    <col min="6" max="6" width="19.28125" style="963" customWidth="1"/>
    <col min="7" max="8" width="8.8515625" style="925" customWidth="1"/>
    <col min="9" max="9" width="11.57421875" style="925" customWidth="1"/>
    <col min="10" max="16384" width="8.8515625" style="925" customWidth="1"/>
  </cols>
  <sheetData>
    <row r="1" spans="1:6" ht="22.5">
      <c r="A1" s="1185" t="s">
        <v>261</v>
      </c>
      <c r="B1" s="1185"/>
      <c r="C1" s="1185"/>
      <c r="D1" s="1185"/>
      <c r="E1" s="1185"/>
      <c r="F1" s="1185"/>
    </row>
    <row r="2" spans="1:6" ht="18">
      <c r="A2" s="1186" t="s">
        <v>82</v>
      </c>
      <c r="B2" s="1187"/>
      <c r="C2" s="1186">
        <f>'General Information'!C3</f>
        <v>0</v>
      </c>
      <c r="D2" s="1188"/>
      <c r="E2" s="1188"/>
      <c r="F2" s="1187"/>
    </row>
    <row r="3" spans="1:6" ht="42.75">
      <c r="A3" s="926" t="s">
        <v>177</v>
      </c>
      <c r="B3" s="927" t="s">
        <v>258</v>
      </c>
      <c r="C3" s="928" t="s">
        <v>259</v>
      </c>
      <c r="D3" s="928" t="s">
        <v>260</v>
      </c>
      <c r="E3" s="926" t="str">
        <f>'Summary Sheet'!E5</f>
        <v>Baseline Year (Average of Yr 1 , Yr 2 &amp; Yr3)</v>
      </c>
      <c r="F3" s="926" t="str">
        <f>'Summary Sheet'!F5</f>
        <v>Current/Asssesment/Target Year (20…..20….)</v>
      </c>
    </row>
    <row r="4" spans="1:6" ht="14.25" customHeight="1">
      <c r="A4" s="1192" t="s">
        <v>869</v>
      </c>
      <c r="B4" s="1193"/>
      <c r="C4" s="1193"/>
      <c r="D4" s="1193"/>
      <c r="E4" s="1193"/>
      <c r="F4" s="1194"/>
    </row>
    <row r="5" spans="1:6" ht="15">
      <c r="A5" s="929"/>
      <c r="B5" s="1190" t="s">
        <v>263</v>
      </c>
      <c r="C5" s="1191"/>
      <c r="D5" s="1191"/>
      <c r="E5" s="1191"/>
      <c r="F5" s="1191"/>
    </row>
    <row r="6" spans="1:6" ht="15">
      <c r="A6" s="930">
        <v>1</v>
      </c>
      <c r="B6" s="931" t="s">
        <v>264</v>
      </c>
      <c r="C6" s="932" t="s">
        <v>1635</v>
      </c>
      <c r="D6" s="933" t="s">
        <v>57</v>
      </c>
      <c r="E6" s="934">
        <f>'Base line Parameters'!E19</f>
        <v>0</v>
      </c>
      <c r="F6" s="934">
        <f>'Base line Parameters'!F19</f>
        <v>0</v>
      </c>
    </row>
    <row r="7" spans="1:6" ht="15">
      <c r="A7" s="930">
        <v>2</v>
      </c>
      <c r="B7" s="931" t="s">
        <v>1830</v>
      </c>
      <c r="C7" s="932" t="s">
        <v>1620</v>
      </c>
      <c r="D7" s="933" t="s">
        <v>57</v>
      </c>
      <c r="E7" s="934">
        <f>'Base line Parameters'!E20</f>
        <v>0</v>
      </c>
      <c r="F7" s="934">
        <f>'Base line Parameters'!F20</f>
        <v>0</v>
      </c>
    </row>
    <row r="8" spans="1:6" ht="15">
      <c r="A8" s="930">
        <v>3</v>
      </c>
      <c r="B8" s="931" t="s">
        <v>265</v>
      </c>
      <c r="C8" s="932" t="s">
        <v>1636</v>
      </c>
      <c r="D8" s="933" t="s">
        <v>57</v>
      </c>
      <c r="E8" s="934">
        <f>'Base line Parameters'!E21</f>
        <v>0</v>
      </c>
      <c r="F8" s="934">
        <f>'Base line Parameters'!F21</f>
        <v>0</v>
      </c>
    </row>
    <row r="9" spans="1:6" ht="15">
      <c r="A9" s="930">
        <v>4</v>
      </c>
      <c r="B9" s="931" t="s">
        <v>784</v>
      </c>
      <c r="C9" s="932" t="s">
        <v>1637</v>
      </c>
      <c r="D9" s="933" t="s">
        <v>57</v>
      </c>
      <c r="E9" s="934">
        <f>'Base line Parameters'!E22</f>
        <v>0</v>
      </c>
      <c r="F9" s="934">
        <f>'Base line Parameters'!F22</f>
        <v>0</v>
      </c>
    </row>
    <row r="10" spans="1:6" ht="15">
      <c r="A10" s="930">
        <v>5</v>
      </c>
      <c r="B10" s="931" t="s">
        <v>266</v>
      </c>
      <c r="C10" s="932" t="s">
        <v>1638</v>
      </c>
      <c r="D10" s="933" t="s">
        <v>57</v>
      </c>
      <c r="E10" s="934">
        <f>'Base line Parameters'!E23</f>
        <v>0</v>
      </c>
      <c r="F10" s="934">
        <f>'Base line Parameters'!F23</f>
        <v>0</v>
      </c>
    </row>
    <row r="11" spans="1:6" ht="15">
      <c r="A11" s="930">
        <v>6</v>
      </c>
      <c r="B11" s="931" t="s">
        <v>1856</v>
      </c>
      <c r="C11" s="932" t="s">
        <v>1639</v>
      </c>
      <c r="D11" s="933" t="s">
        <v>57</v>
      </c>
      <c r="E11" s="934">
        <f>'Base line Parameters'!E24</f>
        <v>0</v>
      </c>
      <c r="F11" s="934">
        <f>'Base line Parameters'!F24</f>
        <v>0</v>
      </c>
    </row>
    <row r="12" spans="1:6" ht="15">
      <c r="A12" s="930">
        <v>7</v>
      </c>
      <c r="B12" s="931" t="s">
        <v>946</v>
      </c>
      <c r="C12" s="932" t="s">
        <v>1640</v>
      </c>
      <c r="D12" s="933" t="s">
        <v>57</v>
      </c>
      <c r="E12" s="934">
        <f>'Base line Parameters'!E25</f>
        <v>0</v>
      </c>
      <c r="F12" s="934">
        <f>'Base line Parameters'!F25</f>
        <v>0</v>
      </c>
    </row>
    <row r="13" spans="1:6" ht="15">
      <c r="A13" s="935">
        <v>8</v>
      </c>
      <c r="B13" s="936" t="s">
        <v>182</v>
      </c>
      <c r="C13" s="932" t="s">
        <v>1641</v>
      </c>
      <c r="D13" s="933" t="s">
        <v>57</v>
      </c>
      <c r="E13" s="934">
        <f>'Base line Parameters'!E26</f>
        <v>0</v>
      </c>
      <c r="F13" s="934">
        <f>'Base line Parameters'!F26</f>
        <v>0</v>
      </c>
    </row>
    <row r="14" spans="1:9" ht="28.5" customHeight="1">
      <c r="A14" s="929"/>
      <c r="B14" s="1189" t="s">
        <v>262</v>
      </c>
      <c r="C14" s="1189"/>
      <c r="D14" s="1189"/>
      <c r="E14" s="1189"/>
      <c r="F14" s="1189"/>
      <c r="I14" s="937"/>
    </row>
    <row r="15" spans="1:9" ht="28.5">
      <c r="A15" s="930">
        <v>9</v>
      </c>
      <c r="B15" s="931" t="s">
        <v>264</v>
      </c>
      <c r="C15" s="938" t="s">
        <v>1642</v>
      </c>
      <c r="D15" s="939" t="str">
        <f>'Summary Sheet'!D27</f>
        <v>kcal/Tonne</v>
      </c>
      <c r="E15" s="940">
        <f>'Summary Sheet'!E27</f>
        <v>0</v>
      </c>
      <c r="F15" s="940">
        <f>'Summary Sheet'!F27</f>
        <v>0</v>
      </c>
      <c r="I15" s="937"/>
    </row>
    <row r="16" spans="1:9" ht="28.5">
      <c r="A16" s="930">
        <v>10</v>
      </c>
      <c r="B16" s="931" t="s">
        <v>1830</v>
      </c>
      <c r="C16" s="938" t="s">
        <v>1643</v>
      </c>
      <c r="D16" s="939" t="str">
        <f>'Summary Sheet'!D28</f>
        <v>kcal/Tonne</v>
      </c>
      <c r="E16" s="940">
        <f>'Summary Sheet'!E28</f>
        <v>0</v>
      </c>
      <c r="F16" s="940">
        <f>'Summary Sheet'!F28</f>
        <v>0</v>
      </c>
      <c r="I16" s="937"/>
    </row>
    <row r="17" spans="1:6" ht="28.5">
      <c r="A17" s="930">
        <v>11</v>
      </c>
      <c r="B17" s="931" t="s">
        <v>265</v>
      </c>
      <c r="C17" s="938" t="s">
        <v>1644</v>
      </c>
      <c r="D17" s="939" t="str">
        <f>'Summary Sheet'!D29</f>
        <v>kcal/Tonne</v>
      </c>
      <c r="E17" s="940">
        <f>'Summary Sheet'!E29</f>
        <v>0</v>
      </c>
      <c r="F17" s="940">
        <f>'Summary Sheet'!F29</f>
        <v>0</v>
      </c>
    </row>
    <row r="18" spans="1:6" ht="28.5">
      <c r="A18" s="930">
        <v>12</v>
      </c>
      <c r="B18" s="931" t="s">
        <v>784</v>
      </c>
      <c r="C18" s="938" t="s">
        <v>1645</v>
      </c>
      <c r="D18" s="939" t="str">
        <f>'Summary Sheet'!D30</f>
        <v>kcal/Tonne</v>
      </c>
      <c r="E18" s="940">
        <f>'Summary Sheet'!E30</f>
        <v>0</v>
      </c>
      <c r="F18" s="940">
        <f>'Summary Sheet'!F30</f>
        <v>0</v>
      </c>
    </row>
    <row r="19" spans="1:6" ht="30.75" customHeight="1">
      <c r="A19" s="930">
        <v>13</v>
      </c>
      <c r="B19" s="931" t="s">
        <v>266</v>
      </c>
      <c r="C19" s="938" t="s">
        <v>1646</v>
      </c>
      <c r="D19" s="939" t="str">
        <f>'Summary Sheet'!D31</f>
        <v>kcal/Tonne</v>
      </c>
      <c r="E19" s="940">
        <f>'Summary Sheet'!E31</f>
        <v>0</v>
      </c>
      <c r="F19" s="940">
        <f>'Summary Sheet'!F31</f>
        <v>0</v>
      </c>
    </row>
    <row r="20" spans="1:6" ht="28.5">
      <c r="A20" s="930">
        <v>14</v>
      </c>
      <c r="B20" s="931" t="s">
        <v>1858</v>
      </c>
      <c r="C20" s="938" t="s">
        <v>1647</v>
      </c>
      <c r="D20" s="939" t="str">
        <f>'Summary Sheet'!D32</f>
        <v>kcal/Tonne</v>
      </c>
      <c r="E20" s="940">
        <f>'Summary Sheet'!E32</f>
        <v>0</v>
      </c>
      <c r="F20" s="940">
        <f>'Summary Sheet'!F32</f>
        <v>0</v>
      </c>
    </row>
    <row r="21" spans="1:6" ht="28.5">
      <c r="A21" s="930">
        <v>15</v>
      </c>
      <c r="B21" s="931" t="s">
        <v>946</v>
      </c>
      <c r="C21" s="938" t="s">
        <v>1648</v>
      </c>
      <c r="D21" s="939" t="str">
        <f>'Summary Sheet'!D33</f>
        <v>kcal/Tonne</v>
      </c>
      <c r="E21" s="940">
        <f>'Summary Sheet'!E33</f>
        <v>0</v>
      </c>
      <c r="F21" s="940">
        <f>'Summary Sheet'!F33</f>
        <v>0</v>
      </c>
    </row>
    <row r="22" spans="1:6" ht="28.5">
      <c r="A22" s="930">
        <v>16</v>
      </c>
      <c r="B22" s="936" t="s">
        <v>182</v>
      </c>
      <c r="C22" s="938" t="s">
        <v>1649</v>
      </c>
      <c r="D22" s="939" t="str">
        <f>'Summary Sheet'!D34</f>
        <v>kcal/Tonne</v>
      </c>
      <c r="E22" s="940">
        <f>'Summary Sheet'!E34</f>
        <v>0</v>
      </c>
      <c r="F22" s="940">
        <f>'Summary Sheet'!F34</f>
        <v>0</v>
      </c>
    </row>
    <row r="23" spans="1:6" ht="15">
      <c r="A23" s="929"/>
      <c r="B23" s="1190" t="s">
        <v>268</v>
      </c>
      <c r="C23" s="1191"/>
      <c r="D23" s="1191"/>
      <c r="E23" s="1191"/>
      <c r="F23" s="1191"/>
    </row>
    <row r="24" spans="1:6" ht="15">
      <c r="A24" s="930">
        <v>16</v>
      </c>
      <c r="B24" s="941" t="s">
        <v>268</v>
      </c>
      <c r="C24" s="933" t="str">
        <f>B15</f>
        <v>Sponge Iron </v>
      </c>
      <c r="D24" s="933" t="s">
        <v>57</v>
      </c>
      <c r="E24" s="934">
        <f>E6</f>
        <v>0</v>
      </c>
      <c r="F24" s="934"/>
    </row>
    <row r="25" spans="1:6" ht="15">
      <c r="A25" s="930">
        <v>17</v>
      </c>
      <c r="B25" s="941" t="s">
        <v>269</v>
      </c>
      <c r="C25" s="933" t="str">
        <f>C24</f>
        <v>Sponge Iron </v>
      </c>
      <c r="D25" s="933" t="str">
        <f>D19</f>
        <v>kcal/Tonne</v>
      </c>
      <c r="E25" s="934">
        <f>E15</f>
        <v>0</v>
      </c>
      <c r="F25" s="930"/>
    </row>
    <row r="26" spans="1:6" ht="14.25" customHeight="1">
      <c r="A26" s="929"/>
      <c r="B26" s="1181" t="s">
        <v>270</v>
      </c>
      <c r="C26" s="1182"/>
      <c r="D26" s="1182"/>
      <c r="E26" s="1182"/>
      <c r="F26" s="1183"/>
    </row>
    <row r="27" spans="1:6" ht="15">
      <c r="A27" s="930">
        <v>18</v>
      </c>
      <c r="B27" s="931" t="s">
        <v>785</v>
      </c>
      <c r="C27" s="930" t="s">
        <v>1650</v>
      </c>
      <c r="D27" s="933" t="s">
        <v>533</v>
      </c>
      <c r="E27" s="934">
        <f>_xlfn.IFERROR(E15/$E$25,0)</f>
        <v>0</v>
      </c>
      <c r="F27" s="934">
        <f>_xlfn.IFERROR(IF(E6=0,F15/$E$25,E15/$E$25),0)</f>
        <v>0</v>
      </c>
    </row>
    <row r="28" spans="1:6" s="943" customFormat="1" ht="28.5">
      <c r="A28" s="942">
        <v>19</v>
      </c>
      <c r="B28" s="931" t="s">
        <v>786</v>
      </c>
      <c r="C28" s="930" t="s">
        <v>1651</v>
      </c>
      <c r="D28" s="939" t="s">
        <v>533</v>
      </c>
      <c r="E28" s="940">
        <f>_xlfn.IFERROR(E16/$E$25,0)</f>
        <v>0</v>
      </c>
      <c r="F28" s="934">
        <f>_xlfn.IFERROR(IF(E7=0,F16/$E$25,E16/$E$25),0)</f>
        <v>0</v>
      </c>
    </row>
    <row r="29" spans="1:6" ht="15">
      <c r="A29" s="930">
        <v>20</v>
      </c>
      <c r="B29" s="931" t="s">
        <v>787</v>
      </c>
      <c r="C29" s="930" t="s">
        <v>1652</v>
      </c>
      <c r="D29" s="933" t="s">
        <v>533</v>
      </c>
      <c r="E29" s="934">
        <f>_xlfn.IFERROR(E17/$E$25,0)</f>
        <v>0</v>
      </c>
      <c r="F29" s="934">
        <f>_xlfn.IFERROR(IF(E8=0,F17/$E$25,E17/$E$25),0)</f>
        <v>0</v>
      </c>
    </row>
    <row r="30" spans="1:6" ht="15">
      <c r="A30" s="942">
        <v>21</v>
      </c>
      <c r="B30" s="931" t="s">
        <v>788</v>
      </c>
      <c r="C30" s="930" t="s">
        <v>1653</v>
      </c>
      <c r="D30" s="933" t="s">
        <v>533</v>
      </c>
      <c r="E30" s="934">
        <f>_xlfn.IFERROR(E18/$E$25,0)</f>
        <v>0</v>
      </c>
      <c r="F30" s="934">
        <f>_xlfn.IFERROR(IF(E9=0,F18/$E$25,E18/$E$25),0)</f>
        <v>0</v>
      </c>
    </row>
    <row r="31" spans="1:6" ht="15">
      <c r="A31" s="930">
        <v>22</v>
      </c>
      <c r="B31" s="931" t="s">
        <v>789</v>
      </c>
      <c r="C31" s="930" t="s">
        <v>1654</v>
      </c>
      <c r="D31" s="933" t="s">
        <v>533</v>
      </c>
      <c r="E31" s="934">
        <f>_xlfn.IFERROR(E19/$E$25,0)</f>
        <v>0</v>
      </c>
      <c r="F31" s="934">
        <f>_xlfn.IFERROR(IF(E10=0,F19/$E$25,E19/$E$25),0)</f>
        <v>0</v>
      </c>
    </row>
    <row r="32" spans="1:6" ht="15">
      <c r="A32" s="942">
        <v>23</v>
      </c>
      <c r="B32" s="931" t="s">
        <v>790</v>
      </c>
      <c r="C32" s="930" t="s">
        <v>1655</v>
      </c>
      <c r="D32" s="933" t="s">
        <v>533</v>
      </c>
      <c r="E32" s="934">
        <f>_xlfn.IFERROR(E20/$E$25,0)</f>
        <v>0</v>
      </c>
      <c r="F32" s="934">
        <f>_xlfn.IFERROR(IF(E11=0,F20/$E$25,E20/$E$25),0)</f>
        <v>0</v>
      </c>
    </row>
    <row r="33" spans="1:6" ht="15">
      <c r="A33" s="930">
        <v>24</v>
      </c>
      <c r="B33" s="931" t="s">
        <v>952</v>
      </c>
      <c r="C33" s="930" t="s">
        <v>1656</v>
      </c>
      <c r="D33" s="933" t="s">
        <v>533</v>
      </c>
      <c r="E33" s="934">
        <f>_xlfn.IFERROR(E21/$E$25,0)</f>
        <v>0</v>
      </c>
      <c r="F33" s="934">
        <f>_xlfn.IFERROR(IF(E12=0,F21/$E$25,E21/$E$25),0)</f>
        <v>0</v>
      </c>
    </row>
    <row r="34" spans="1:6" ht="15">
      <c r="A34" s="942">
        <v>25</v>
      </c>
      <c r="B34" s="931" t="s">
        <v>791</v>
      </c>
      <c r="C34" s="930" t="s">
        <v>1657</v>
      </c>
      <c r="D34" s="933" t="s">
        <v>533</v>
      </c>
      <c r="E34" s="934">
        <f>_xlfn.IFERROR(E22/$E$25,0)</f>
        <v>0</v>
      </c>
      <c r="F34" s="934">
        <f>_xlfn.IFERROR(IF(E13=0,F22/$E$25,E22/$E$25),0)</f>
        <v>0</v>
      </c>
    </row>
    <row r="35" spans="1:6" ht="15">
      <c r="A35" s="929"/>
      <c r="B35" s="1184" t="s">
        <v>271</v>
      </c>
      <c r="C35" s="1180"/>
      <c r="D35" s="1180"/>
      <c r="E35" s="1180"/>
      <c r="F35" s="1180"/>
    </row>
    <row r="36" spans="1:6" ht="15">
      <c r="A36" s="930">
        <v>26</v>
      </c>
      <c r="B36" s="931" t="s">
        <v>785</v>
      </c>
      <c r="C36" s="930" t="s">
        <v>1658</v>
      </c>
      <c r="D36" s="933" t="s">
        <v>57</v>
      </c>
      <c r="E36" s="934">
        <f aca="true" t="shared" si="0" ref="E36:F43">E27*E6</f>
        <v>0</v>
      </c>
      <c r="F36" s="934">
        <f t="shared" si="0"/>
        <v>0</v>
      </c>
    </row>
    <row r="37" spans="1:6" ht="28.5">
      <c r="A37" s="930">
        <v>27</v>
      </c>
      <c r="B37" s="931" t="s">
        <v>786</v>
      </c>
      <c r="C37" s="930" t="s">
        <v>1659</v>
      </c>
      <c r="D37" s="933" t="s">
        <v>57</v>
      </c>
      <c r="E37" s="934">
        <f t="shared" si="0"/>
        <v>0</v>
      </c>
      <c r="F37" s="934">
        <f t="shared" si="0"/>
        <v>0</v>
      </c>
    </row>
    <row r="38" spans="1:6" ht="15">
      <c r="A38" s="930">
        <v>28</v>
      </c>
      <c r="B38" s="931" t="s">
        <v>787</v>
      </c>
      <c r="C38" s="930" t="s">
        <v>1660</v>
      </c>
      <c r="D38" s="933" t="s">
        <v>57</v>
      </c>
      <c r="E38" s="934">
        <f t="shared" si="0"/>
        <v>0</v>
      </c>
      <c r="F38" s="934">
        <f t="shared" si="0"/>
        <v>0</v>
      </c>
    </row>
    <row r="39" spans="1:6" ht="15">
      <c r="A39" s="930">
        <v>29</v>
      </c>
      <c r="B39" s="931" t="s">
        <v>788</v>
      </c>
      <c r="C39" s="930" t="s">
        <v>1661</v>
      </c>
      <c r="D39" s="933" t="s">
        <v>57</v>
      </c>
      <c r="E39" s="934">
        <f t="shared" si="0"/>
        <v>0</v>
      </c>
      <c r="F39" s="934">
        <f t="shared" si="0"/>
        <v>0</v>
      </c>
    </row>
    <row r="40" spans="1:6" ht="15">
      <c r="A40" s="930">
        <v>30</v>
      </c>
      <c r="B40" s="931" t="s">
        <v>789</v>
      </c>
      <c r="C40" s="930" t="s">
        <v>1662</v>
      </c>
      <c r="D40" s="933" t="s">
        <v>57</v>
      </c>
      <c r="E40" s="934">
        <f t="shared" si="0"/>
        <v>0</v>
      </c>
      <c r="F40" s="934">
        <f t="shared" si="0"/>
        <v>0</v>
      </c>
    </row>
    <row r="41" spans="1:6" ht="15">
      <c r="A41" s="930">
        <v>31</v>
      </c>
      <c r="B41" s="931" t="s">
        <v>790</v>
      </c>
      <c r="C41" s="930" t="s">
        <v>1663</v>
      </c>
      <c r="D41" s="933" t="s">
        <v>57</v>
      </c>
      <c r="E41" s="934">
        <f t="shared" si="0"/>
        <v>0</v>
      </c>
      <c r="F41" s="934">
        <f t="shared" si="0"/>
        <v>0</v>
      </c>
    </row>
    <row r="42" spans="1:6" ht="15">
      <c r="A42" s="930">
        <v>32</v>
      </c>
      <c r="B42" s="931" t="s">
        <v>952</v>
      </c>
      <c r="C42" s="930" t="s">
        <v>1664</v>
      </c>
      <c r="D42" s="933" t="s">
        <v>57</v>
      </c>
      <c r="E42" s="934">
        <f t="shared" si="0"/>
        <v>0</v>
      </c>
      <c r="F42" s="934">
        <f t="shared" si="0"/>
        <v>0</v>
      </c>
    </row>
    <row r="43" spans="1:6" ht="15">
      <c r="A43" s="930">
        <v>33</v>
      </c>
      <c r="B43" s="931" t="s">
        <v>791</v>
      </c>
      <c r="C43" s="930" t="s">
        <v>1665</v>
      </c>
      <c r="D43" s="933" t="s">
        <v>57</v>
      </c>
      <c r="E43" s="934">
        <f t="shared" si="0"/>
        <v>0</v>
      </c>
      <c r="F43" s="934">
        <f t="shared" si="0"/>
        <v>0</v>
      </c>
    </row>
    <row r="44" spans="1:6" ht="15">
      <c r="A44" s="930"/>
      <c r="B44" s="933"/>
      <c r="C44" s="933"/>
      <c r="D44" s="933"/>
      <c r="E44" s="930"/>
      <c r="F44" s="930"/>
    </row>
    <row r="45" spans="1:6" s="943" customFormat="1" ht="30">
      <c r="A45" s="944">
        <v>34</v>
      </c>
      <c r="B45" s="945" t="s">
        <v>783</v>
      </c>
      <c r="C45" s="946" t="s">
        <v>1666</v>
      </c>
      <c r="D45" s="947" t="s">
        <v>57</v>
      </c>
      <c r="E45" s="948">
        <f>SUM(E36:E43)</f>
        <v>0</v>
      </c>
      <c r="F45" s="948">
        <f>SUM(F36:F43)</f>
        <v>0</v>
      </c>
    </row>
    <row r="46" spans="1:6" s="949" customFormat="1" ht="15" customHeight="1">
      <c r="A46" s="1192" t="s">
        <v>794</v>
      </c>
      <c r="B46" s="1193"/>
      <c r="C46" s="1193"/>
      <c r="D46" s="1193"/>
      <c r="E46" s="1193"/>
      <c r="F46" s="1194"/>
    </row>
    <row r="47" spans="1:6" ht="15">
      <c r="A47" s="950"/>
      <c r="B47" s="1189" t="s">
        <v>263</v>
      </c>
      <c r="C47" s="1189"/>
      <c r="D47" s="1189"/>
      <c r="E47" s="1189"/>
      <c r="F47" s="1189"/>
    </row>
    <row r="48" spans="1:6" ht="15">
      <c r="A48" s="930">
        <v>32</v>
      </c>
      <c r="B48" s="936" t="s">
        <v>265</v>
      </c>
      <c r="C48" s="951" t="s">
        <v>1667</v>
      </c>
      <c r="D48" s="933" t="s">
        <v>57</v>
      </c>
      <c r="E48" s="934">
        <f aca="true" t="shared" si="1" ref="E48:F50">E8</f>
        <v>0</v>
      </c>
      <c r="F48" s="934">
        <f t="shared" si="1"/>
        <v>0</v>
      </c>
    </row>
    <row r="49" spans="1:6" ht="15">
      <c r="A49" s="930">
        <v>33</v>
      </c>
      <c r="B49" s="936" t="s">
        <v>784</v>
      </c>
      <c r="C49" s="951" t="s">
        <v>1668</v>
      </c>
      <c r="D49" s="933" t="s">
        <v>57</v>
      </c>
      <c r="E49" s="934">
        <f t="shared" si="1"/>
        <v>0</v>
      </c>
      <c r="F49" s="934">
        <f t="shared" si="1"/>
        <v>0</v>
      </c>
    </row>
    <row r="50" spans="1:6" ht="15">
      <c r="A50" s="930">
        <v>34</v>
      </c>
      <c r="B50" s="936" t="s">
        <v>266</v>
      </c>
      <c r="C50" s="951" t="s">
        <v>1669</v>
      </c>
      <c r="D50" s="933" t="s">
        <v>57</v>
      </c>
      <c r="E50" s="934">
        <f t="shared" si="1"/>
        <v>0</v>
      </c>
      <c r="F50" s="934">
        <f t="shared" si="1"/>
        <v>0</v>
      </c>
    </row>
    <row r="51" spans="1:6" ht="15">
      <c r="A51" s="930">
        <v>35</v>
      </c>
      <c r="B51" s="936" t="s">
        <v>946</v>
      </c>
      <c r="C51" s="951" t="s">
        <v>1670</v>
      </c>
      <c r="D51" s="933" t="s">
        <v>57</v>
      </c>
      <c r="E51" s="934">
        <f>E12</f>
        <v>0</v>
      </c>
      <c r="F51" s="934">
        <f>F12</f>
        <v>0</v>
      </c>
    </row>
    <row r="52" spans="1:6" ht="15">
      <c r="A52" s="930">
        <v>36</v>
      </c>
      <c r="B52" s="936" t="s">
        <v>267</v>
      </c>
      <c r="C52" s="951" t="s">
        <v>1671</v>
      </c>
      <c r="D52" s="933" t="s">
        <v>57</v>
      </c>
      <c r="E52" s="934">
        <f>E11</f>
        <v>0</v>
      </c>
      <c r="F52" s="934">
        <f>F11</f>
        <v>0</v>
      </c>
    </row>
    <row r="53" spans="1:6" ht="15">
      <c r="A53" s="930"/>
      <c r="B53" s="936"/>
      <c r="C53" s="933"/>
      <c r="D53" s="933"/>
      <c r="E53" s="934"/>
      <c r="F53" s="934"/>
    </row>
    <row r="54" spans="1:6" ht="15">
      <c r="A54" s="950"/>
      <c r="B54" s="1189" t="s">
        <v>262</v>
      </c>
      <c r="C54" s="1189"/>
      <c r="D54" s="1189"/>
      <c r="E54" s="1189"/>
      <c r="F54" s="1189"/>
    </row>
    <row r="55" spans="1:6" ht="15">
      <c r="A55" s="930">
        <v>37</v>
      </c>
      <c r="B55" s="936" t="s">
        <v>265</v>
      </c>
      <c r="C55" s="951" t="s">
        <v>1672</v>
      </c>
      <c r="D55" s="933" t="str">
        <f>D17</f>
        <v>kcal/Tonne</v>
      </c>
      <c r="E55" s="934">
        <f>E17</f>
        <v>0</v>
      </c>
      <c r="F55" s="934">
        <f>F17</f>
        <v>0</v>
      </c>
    </row>
    <row r="56" spans="1:6" ht="15">
      <c r="A56" s="930">
        <v>38</v>
      </c>
      <c r="B56" s="936" t="s">
        <v>784</v>
      </c>
      <c r="C56" s="951" t="s">
        <v>1673</v>
      </c>
      <c r="D56" s="933" t="str">
        <f aca="true" t="shared" si="2" ref="D56:F58">D18</f>
        <v>kcal/Tonne</v>
      </c>
      <c r="E56" s="934">
        <f t="shared" si="2"/>
        <v>0</v>
      </c>
      <c r="F56" s="934">
        <f t="shared" si="2"/>
        <v>0</v>
      </c>
    </row>
    <row r="57" spans="1:6" ht="15">
      <c r="A57" s="930">
        <v>39</v>
      </c>
      <c r="B57" s="936" t="s">
        <v>266</v>
      </c>
      <c r="C57" s="951" t="s">
        <v>1674</v>
      </c>
      <c r="D57" s="933" t="str">
        <f t="shared" si="2"/>
        <v>kcal/Tonne</v>
      </c>
      <c r="E57" s="934">
        <f t="shared" si="2"/>
        <v>0</v>
      </c>
      <c r="F57" s="934">
        <f t="shared" si="2"/>
        <v>0</v>
      </c>
    </row>
    <row r="58" spans="1:6" ht="15">
      <c r="A58" s="930">
        <v>40</v>
      </c>
      <c r="B58" s="936" t="s">
        <v>946</v>
      </c>
      <c r="C58" s="951" t="s">
        <v>1676</v>
      </c>
      <c r="D58" s="933" t="str">
        <f t="shared" si="2"/>
        <v>kcal/Tonne</v>
      </c>
      <c r="E58" s="934">
        <f>E21</f>
        <v>0</v>
      </c>
      <c r="F58" s="934">
        <f>F21</f>
        <v>0</v>
      </c>
    </row>
    <row r="59" spans="1:6" ht="15">
      <c r="A59" s="930">
        <v>41</v>
      </c>
      <c r="B59" s="936" t="s">
        <v>267</v>
      </c>
      <c r="C59" s="951" t="s">
        <v>1675</v>
      </c>
      <c r="D59" s="933" t="str">
        <f>D20</f>
        <v>kcal/Tonne</v>
      </c>
      <c r="E59" s="934">
        <f>E20</f>
        <v>0</v>
      </c>
      <c r="F59" s="934">
        <f>F20</f>
        <v>0</v>
      </c>
    </row>
    <row r="60" spans="1:6" ht="15">
      <c r="A60" s="930"/>
      <c r="B60" s="952"/>
      <c r="C60" s="953"/>
      <c r="D60" s="953"/>
      <c r="E60" s="954"/>
      <c r="F60" s="954"/>
    </row>
    <row r="61" spans="1:6" ht="15">
      <c r="A61" s="950"/>
      <c r="B61" s="1189" t="s">
        <v>268</v>
      </c>
      <c r="C61" s="1189"/>
      <c r="D61" s="1189"/>
      <c r="E61" s="1189"/>
      <c r="F61" s="1189"/>
    </row>
    <row r="62" spans="1:6" ht="15">
      <c r="A62" s="930">
        <v>42</v>
      </c>
      <c r="B62" s="955" t="s">
        <v>268</v>
      </c>
      <c r="C62" s="930" t="s">
        <v>279</v>
      </c>
      <c r="D62" s="933" t="s">
        <v>57</v>
      </c>
      <c r="E62" s="934">
        <f>E50</f>
        <v>0</v>
      </c>
      <c r="F62" s="930"/>
    </row>
    <row r="63" spans="1:6" ht="15">
      <c r="A63" s="930">
        <v>43</v>
      </c>
      <c r="B63" s="955" t="s">
        <v>269</v>
      </c>
      <c r="C63" s="930" t="s">
        <v>279</v>
      </c>
      <c r="D63" s="933" t="s">
        <v>408</v>
      </c>
      <c r="E63" s="934">
        <f>E57</f>
        <v>0</v>
      </c>
      <c r="F63" s="930"/>
    </row>
    <row r="64" spans="1:6" ht="15">
      <c r="A64" s="950"/>
      <c r="B64" s="1179" t="s">
        <v>270</v>
      </c>
      <c r="C64" s="1179"/>
      <c r="D64" s="1179"/>
      <c r="E64" s="1179"/>
      <c r="F64" s="1179"/>
    </row>
    <row r="65" spans="1:6" ht="15">
      <c r="A65" s="930">
        <v>44</v>
      </c>
      <c r="B65" s="936" t="s">
        <v>787</v>
      </c>
      <c r="C65" s="930" t="s">
        <v>1677</v>
      </c>
      <c r="D65" s="933" t="s">
        <v>533</v>
      </c>
      <c r="E65" s="930">
        <f>_xlfn.IFERROR(E55/$E$63,0)</f>
        <v>0</v>
      </c>
      <c r="F65" s="930">
        <f>_xlfn.IFERROR(IF(E48=0,F55/$E$63,E55/$E$63),0)</f>
        <v>0</v>
      </c>
    </row>
    <row r="66" spans="1:6" ht="15">
      <c r="A66" s="930">
        <v>45</v>
      </c>
      <c r="B66" s="936" t="s">
        <v>788</v>
      </c>
      <c r="C66" s="930" t="s">
        <v>1678</v>
      </c>
      <c r="D66" s="933" t="s">
        <v>533</v>
      </c>
      <c r="E66" s="930">
        <f>_xlfn.IFERROR(E56/$E$63,0)</f>
        <v>0</v>
      </c>
      <c r="F66" s="930">
        <f>_xlfn.IFERROR(IF(E49=0,F56/$E$63,E56/$E$63),0)</f>
        <v>0</v>
      </c>
    </row>
    <row r="67" spans="1:6" ht="15">
      <c r="A67" s="930">
        <v>46</v>
      </c>
      <c r="B67" s="936" t="s">
        <v>789</v>
      </c>
      <c r="C67" s="930" t="s">
        <v>1679</v>
      </c>
      <c r="D67" s="933" t="s">
        <v>533</v>
      </c>
      <c r="E67" s="930">
        <f>_xlfn.IFERROR(E57/$E$63,0)</f>
        <v>0</v>
      </c>
      <c r="F67" s="930">
        <f>_xlfn.IFERROR(IF(E50=0,F57/$E$63,E57/$E$63),0)</f>
        <v>0</v>
      </c>
    </row>
    <row r="68" spans="1:6" ht="15">
      <c r="A68" s="930">
        <v>47</v>
      </c>
      <c r="B68" s="936" t="s">
        <v>953</v>
      </c>
      <c r="C68" s="930" t="s">
        <v>1680</v>
      </c>
      <c r="D68" s="933" t="s">
        <v>533</v>
      </c>
      <c r="E68" s="930">
        <f>_xlfn.IFERROR(E58/$E$63,0)</f>
        <v>0</v>
      </c>
      <c r="F68" s="930">
        <f>_xlfn.IFERROR(IF(E51=0,F58/$E$63,E58/$E$63),0)</f>
        <v>0</v>
      </c>
    </row>
    <row r="69" spans="1:6" ht="15">
      <c r="A69" s="930">
        <v>48</v>
      </c>
      <c r="B69" s="936" t="s">
        <v>790</v>
      </c>
      <c r="C69" s="930" t="s">
        <v>1681</v>
      </c>
      <c r="D69" s="933" t="s">
        <v>533</v>
      </c>
      <c r="E69" s="930">
        <f>_xlfn.IFERROR(E59/$E$63,0)</f>
        <v>0</v>
      </c>
      <c r="F69" s="930">
        <f>_xlfn.IFERROR(IF(E52=0,F59/$E$63,E59/$E$63),0)</f>
        <v>0</v>
      </c>
    </row>
    <row r="70" spans="1:6" ht="15">
      <c r="A70" s="950"/>
      <c r="B70" s="1180" t="s">
        <v>271</v>
      </c>
      <c r="C70" s="1180"/>
      <c r="D70" s="1180"/>
      <c r="E70" s="1180"/>
      <c r="F70" s="1180"/>
    </row>
    <row r="71" spans="1:6" ht="15">
      <c r="A71" s="930">
        <v>49</v>
      </c>
      <c r="B71" s="936" t="s">
        <v>787</v>
      </c>
      <c r="C71" s="930" t="s">
        <v>1682</v>
      </c>
      <c r="D71" s="933" t="s">
        <v>57</v>
      </c>
      <c r="E71" s="930">
        <f aca="true" t="shared" si="3" ref="E71:F75">E65*E48</f>
        <v>0</v>
      </c>
      <c r="F71" s="930">
        <f t="shared" si="3"/>
        <v>0</v>
      </c>
    </row>
    <row r="72" spans="1:10" ht="15">
      <c r="A72" s="930">
        <v>50</v>
      </c>
      <c r="B72" s="936" t="s">
        <v>788</v>
      </c>
      <c r="C72" s="930" t="s">
        <v>1683</v>
      </c>
      <c r="D72" s="933" t="s">
        <v>57</v>
      </c>
      <c r="E72" s="930">
        <f t="shared" si="3"/>
        <v>0</v>
      </c>
      <c r="F72" s="930">
        <f t="shared" si="3"/>
        <v>0</v>
      </c>
      <c r="H72" s="949"/>
      <c r="I72" s="949"/>
      <c r="J72" s="949"/>
    </row>
    <row r="73" spans="1:10" ht="15">
      <c r="A73" s="930">
        <v>51</v>
      </c>
      <c r="B73" s="936" t="s">
        <v>789</v>
      </c>
      <c r="C73" s="930" t="s">
        <v>1684</v>
      </c>
      <c r="D73" s="933" t="s">
        <v>57</v>
      </c>
      <c r="E73" s="930">
        <f t="shared" si="3"/>
        <v>0</v>
      </c>
      <c r="F73" s="930">
        <f t="shared" si="3"/>
        <v>0</v>
      </c>
      <c r="H73" s="949"/>
      <c r="I73" s="949"/>
      <c r="J73" s="949"/>
    </row>
    <row r="74" spans="1:10" ht="15">
      <c r="A74" s="930">
        <v>52</v>
      </c>
      <c r="B74" s="936" t="s">
        <v>953</v>
      </c>
      <c r="C74" s="930" t="s">
        <v>1685</v>
      </c>
      <c r="D74" s="933" t="s">
        <v>57</v>
      </c>
      <c r="E74" s="930">
        <f t="shared" si="3"/>
        <v>0</v>
      </c>
      <c r="F74" s="930">
        <f t="shared" si="3"/>
        <v>0</v>
      </c>
      <c r="H74" s="949"/>
      <c r="I74" s="949"/>
      <c r="J74" s="949"/>
    </row>
    <row r="75" spans="1:10" ht="15">
      <c r="A75" s="930">
        <v>53</v>
      </c>
      <c r="B75" s="936" t="s">
        <v>790</v>
      </c>
      <c r="C75" s="930" t="s">
        <v>1686</v>
      </c>
      <c r="D75" s="933" t="s">
        <v>57</v>
      </c>
      <c r="E75" s="930">
        <f t="shared" si="3"/>
        <v>0</v>
      </c>
      <c r="F75" s="930">
        <f t="shared" si="3"/>
        <v>0</v>
      </c>
      <c r="H75" s="949"/>
      <c r="I75" s="949"/>
      <c r="J75" s="949"/>
    </row>
    <row r="76" spans="1:10" ht="28.5">
      <c r="A76" s="926">
        <v>54</v>
      </c>
      <c r="B76" s="956" t="s">
        <v>792</v>
      </c>
      <c r="C76" s="956" t="s">
        <v>1687</v>
      </c>
      <c r="D76" s="956" t="s">
        <v>57</v>
      </c>
      <c r="E76" s="926">
        <f>SUM(E71:E75)</f>
        <v>0</v>
      </c>
      <c r="F76" s="926">
        <f>SUM(F71:F75)</f>
        <v>0</v>
      </c>
      <c r="H76" s="949"/>
      <c r="I76" s="949"/>
      <c r="J76" s="949"/>
    </row>
    <row r="77" spans="1:10" ht="15">
      <c r="A77" s="1192" t="s">
        <v>376</v>
      </c>
      <c r="B77" s="1193"/>
      <c r="C77" s="1193"/>
      <c r="D77" s="1193"/>
      <c r="E77" s="1193"/>
      <c r="F77" s="1194"/>
      <c r="H77" s="949"/>
      <c r="I77" s="949"/>
      <c r="J77" s="949"/>
    </row>
    <row r="78" spans="1:10" ht="15" customHeight="1">
      <c r="A78" s="926"/>
      <c r="B78" s="1189" t="s">
        <v>263</v>
      </c>
      <c r="C78" s="1189"/>
      <c r="D78" s="1189"/>
      <c r="E78" s="1189"/>
      <c r="F78" s="1189"/>
      <c r="H78" s="949"/>
      <c r="I78" s="949"/>
      <c r="J78" s="949"/>
    </row>
    <row r="79" spans="1:6" s="949" customFormat="1" ht="15" customHeight="1">
      <c r="A79" s="1">
        <v>55</v>
      </c>
      <c r="B79" s="25" t="str">
        <f>B6</f>
        <v>Sponge Iron </v>
      </c>
      <c r="C79" s="1" t="str">
        <f>C6</f>
        <v>Form -Se2-A1.2</v>
      </c>
      <c r="D79" s="25" t="str">
        <f>D6</f>
        <v>Tonne</v>
      </c>
      <c r="E79" s="1">
        <f>E6</f>
        <v>0</v>
      </c>
      <c r="F79" s="1">
        <f>F6</f>
        <v>0</v>
      </c>
    </row>
    <row r="80" spans="1:10" ht="15">
      <c r="A80" s="1">
        <v>56</v>
      </c>
      <c r="B80" s="25" t="s">
        <v>819</v>
      </c>
      <c r="C80" s="957" t="s">
        <v>1688</v>
      </c>
      <c r="D80" s="933" t="s">
        <v>57</v>
      </c>
      <c r="E80" s="958">
        <f>E7</f>
        <v>0</v>
      </c>
      <c r="F80" s="958">
        <f>F7</f>
        <v>0</v>
      </c>
      <c r="H80" s="949"/>
      <c r="I80" s="949"/>
      <c r="J80" s="949"/>
    </row>
    <row r="81" spans="1:6" ht="15">
      <c r="A81" s="1">
        <v>57</v>
      </c>
      <c r="B81" s="25" t="s">
        <v>182</v>
      </c>
      <c r="C81" s="957" t="s">
        <v>1689</v>
      </c>
      <c r="D81" s="933" t="s">
        <v>57</v>
      </c>
      <c r="E81" s="958">
        <f>E13</f>
        <v>0</v>
      </c>
      <c r="F81" s="958">
        <f>F13</f>
        <v>0</v>
      </c>
    </row>
    <row r="82" spans="1:6" ht="15">
      <c r="A82" s="1">
        <v>58</v>
      </c>
      <c r="B82" s="25" t="s">
        <v>1859</v>
      </c>
      <c r="C82" s="932" t="s">
        <v>1690</v>
      </c>
      <c r="D82" s="933" t="s">
        <v>57</v>
      </c>
      <c r="E82" s="958">
        <f>'Form-Se2'!H160</f>
        <v>0</v>
      </c>
      <c r="F82" s="958">
        <f>'Form-Se2'!I160</f>
        <v>0</v>
      </c>
    </row>
    <row r="83" spans="1:6" ht="15">
      <c r="A83" s="950"/>
      <c r="B83" s="1189" t="s">
        <v>262</v>
      </c>
      <c r="C83" s="1189"/>
      <c r="D83" s="1189"/>
      <c r="E83" s="1189"/>
      <c r="F83" s="1189"/>
    </row>
    <row r="84" spans="1:6" s="949" customFormat="1" ht="28.5">
      <c r="A84" s="935">
        <v>59</v>
      </c>
      <c r="B84" s="25" t="str">
        <f>B15</f>
        <v>Sponge Iron </v>
      </c>
      <c r="C84" s="1" t="str">
        <f>C15</f>
        <v>Form -Se2-A1.13*Summary Sheet-B1+Form-Se2-A.12</v>
      </c>
      <c r="D84" s="25" t="str">
        <f>D15</f>
        <v>kcal/Tonne</v>
      </c>
      <c r="E84" s="1">
        <f>E15</f>
        <v>0</v>
      </c>
      <c r="F84" s="1">
        <f>F15</f>
        <v>0</v>
      </c>
    </row>
    <row r="85" spans="1:6" ht="15">
      <c r="A85" s="935">
        <v>60</v>
      </c>
      <c r="B85" s="25" t="s">
        <v>819</v>
      </c>
      <c r="C85" s="957" t="s">
        <v>1691</v>
      </c>
      <c r="D85" s="933" t="s">
        <v>408</v>
      </c>
      <c r="E85" s="958">
        <f>E16</f>
        <v>0</v>
      </c>
      <c r="F85" s="958">
        <f>F16</f>
        <v>0</v>
      </c>
    </row>
    <row r="86" spans="1:6" ht="15">
      <c r="A86" s="935">
        <v>61</v>
      </c>
      <c r="B86" s="25" t="s">
        <v>182</v>
      </c>
      <c r="C86" s="957" t="s">
        <v>1692</v>
      </c>
      <c r="D86" s="933" t="s">
        <v>408</v>
      </c>
      <c r="E86" s="958">
        <f>E22</f>
        <v>0</v>
      </c>
      <c r="F86" s="958">
        <f>F22</f>
        <v>0</v>
      </c>
    </row>
    <row r="87" spans="1:6" ht="28.5">
      <c r="A87" s="935">
        <v>62</v>
      </c>
      <c r="B87" s="25" t="s">
        <v>1860</v>
      </c>
      <c r="C87" s="938" t="s">
        <v>1693</v>
      </c>
      <c r="D87" s="939" t="s">
        <v>408</v>
      </c>
      <c r="E87" s="958">
        <f>'Summary Sheet'!E26*'Form-Se2'!H164+'Form-Se2'!H163</f>
        <v>0</v>
      </c>
      <c r="F87" s="958">
        <f>'Summary Sheet'!F26*'Form-Se2'!I164+'Form-Se2'!I163</f>
        <v>0</v>
      </c>
    </row>
    <row r="88" spans="1:6" ht="15">
      <c r="A88" s="950"/>
      <c r="B88" s="1195" t="s">
        <v>268</v>
      </c>
      <c r="C88" s="1195"/>
      <c r="D88" s="1195"/>
      <c r="E88" s="1195"/>
      <c r="F88" s="1195"/>
    </row>
    <row r="89" spans="1:6" ht="15">
      <c r="A89" s="1">
        <v>63</v>
      </c>
      <c r="B89" s="955" t="s">
        <v>268</v>
      </c>
      <c r="C89" s="1" t="s">
        <v>1859</v>
      </c>
      <c r="D89" s="933" t="s">
        <v>57</v>
      </c>
      <c r="E89" s="958">
        <f>E82</f>
        <v>0</v>
      </c>
      <c r="F89" s="959"/>
    </row>
    <row r="90" spans="1:6" ht="15">
      <c r="A90" s="1">
        <v>64</v>
      </c>
      <c r="B90" s="955" t="s">
        <v>269</v>
      </c>
      <c r="C90" s="1" t="s">
        <v>1859</v>
      </c>
      <c r="D90" s="933" t="s">
        <v>408</v>
      </c>
      <c r="E90" s="958">
        <f>E87</f>
        <v>0</v>
      </c>
      <c r="F90" s="959"/>
    </row>
    <row r="91" spans="1:6" ht="15">
      <c r="A91" s="950"/>
      <c r="B91" s="1179" t="s">
        <v>270</v>
      </c>
      <c r="C91" s="1179"/>
      <c r="D91" s="1179"/>
      <c r="E91" s="1179"/>
      <c r="F91" s="1179"/>
    </row>
    <row r="92" spans="1:6" s="949" customFormat="1" ht="15">
      <c r="A92" s="935">
        <v>65</v>
      </c>
      <c r="B92" s="960" t="s">
        <v>2373</v>
      </c>
      <c r="C92" s="1" t="s">
        <v>2374</v>
      </c>
      <c r="D92" s="1" t="s">
        <v>533</v>
      </c>
      <c r="E92" s="935">
        <f>_xlfn.IFERROR(E84/$E$90,0)</f>
        <v>0</v>
      </c>
      <c r="F92" s="935">
        <f>_xlfn.IFERROR(IF(E79=0,F84/$E$90,E84/$E$90),0)</f>
        <v>0</v>
      </c>
    </row>
    <row r="93" spans="1:6" ht="17.25" customHeight="1">
      <c r="A93" s="935">
        <v>66</v>
      </c>
      <c r="B93" s="25" t="s">
        <v>1464</v>
      </c>
      <c r="C93" s="1" t="s">
        <v>2375</v>
      </c>
      <c r="D93" s="1" t="s">
        <v>533</v>
      </c>
      <c r="E93" s="930">
        <f>_xlfn.IFERROR(E85/$E$90,0)</f>
        <v>0</v>
      </c>
      <c r="F93" s="930">
        <f>_xlfn.IFERROR(IF(E80=0,F85/$E$90,E85/$E$90),0)</f>
        <v>0</v>
      </c>
    </row>
    <row r="94" spans="1:6" ht="15">
      <c r="A94" s="935">
        <v>67</v>
      </c>
      <c r="B94" s="25" t="s">
        <v>1465</v>
      </c>
      <c r="C94" s="1" t="s">
        <v>2376</v>
      </c>
      <c r="D94" s="1" t="s">
        <v>533</v>
      </c>
      <c r="E94" s="930">
        <f>_xlfn.IFERROR(E86/$E$90,0)</f>
        <v>0</v>
      </c>
      <c r="F94" s="930">
        <f>_xlfn.IFERROR(IF(E81=0,F86/$E$90,E86/$E$90),0)</f>
        <v>0</v>
      </c>
    </row>
    <row r="95" spans="1:6" ht="28.5">
      <c r="A95" s="935">
        <v>68</v>
      </c>
      <c r="B95" s="25" t="s">
        <v>1868</v>
      </c>
      <c r="C95" s="1" t="s">
        <v>2377</v>
      </c>
      <c r="D95" s="1" t="s">
        <v>533</v>
      </c>
      <c r="E95" s="930">
        <f>_xlfn.IFERROR(E87/$E$90,0)</f>
        <v>0</v>
      </c>
      <c r="F95" s="930">
        <f>_xlfn.IFERROR(IF(E82=0,F87/$E$90,E87/$E$90),0)</f>
        <v>0</v>
      </c>
    </row>
    <row r="96" spans="1:6" ht="15">
      <c r="A96" s="950"/>
      <c r="B96" s="1180" t="s">
        <v>271</v>
      </c>
      <c r="C96" s="1180"/>
      <c r="D96" s="1180"/>
      <c r="E96" s="1180"/>
      <c r="F96" s="1180"/>
    </row>
    <row r="97" spans="1:6" s="949" customFormat="1" ht="15">
      <c r="A97" s="935">
        <v>69</v>
      </c>
      <c r="B97" s="960" t="s">
        <v>2373</v>
      </c>
      <c r="C97" s="1" t="s">
        <v>2378</v>
      </c>
      <c r="D97" s="961" t="s">
        <v>57</v>
      </c>
      <c r="E97" s="1">
        <f aca="true" t="shared" si="4" ref="E97:F100">E92*E79</f>
        <v>0</v>
      </c>
      <c r="F97" s="1">
        <f t="shared" si="4"/>
        <v>0</v>
      </c>
    </row>
    <row r="98" spans="1:6" ht="17.25" customHeight="1">
      <c r="A98" s="935">
        <v>70</v>
      </c>
      <c r="B98" s="25" t="s">
        <v>1464</v>
      </c>
      <c r="C98" s="1" t="s">
        <v>2379</v>
      </c>
      <c r="D98" s="1" t="s">
        <v>57</v>
      </c>
      <c r="E98" s="1">
        <f t="shared" si="4"/>
        <v>0</v>
      </c>
      <c r="F98" s="1">
        <f t="shared" si="4"/>
        <v>0</v>
      </c>
    </row>
    <row r="99" spans="1:6" ht="15">
      <c r="A99" s="935">
        <v>71</v>
      </c>
      <c r="B99" s="25" t="s">
        <v>1465</v>
      </c>
      <c r="C99" s="1" t="s">
        <v>2380</v>
      </c>
      <c r="D99" s="1" t="s">
        <v>57</v>
      </c>
      <c r="E99" s="1">
        <f t="shared" si="4"/>
        <v>0</v>
      </c>
      <c r="F99" s="1">
        <f t="shared" si="4"/>
        <v>0</v>
      </c>
    </row>
    <row r="100" spans="1:6" ht="28.5">
      <c r="A100" s="935">
        <v>72</v>
      </c>
      <c r="B100" s="25" t="s">
        <v>1868</v>
      </c>
      <c r="C100" s="1" t="s">
        <v>2381</v>
      </c>
      <c r="D100" s="1" t="s">
        <v>57</v>
      </c>
      <c r="E100" s="1">
        <f t="shared" si="4"/>
        <v>0</v>
      </c>
      <c r="F100" s="1">
        <f t="shared" si="4"/>
        <v>0</v>
      </c>
    </row>
    <row r="101" spans="1:6" ht="28.5">
      <c r="A101" s="926">
        <v>73</v>
      </c>
      <c r="B101" s="956" t="s">
        <v>1869</v>
      </c>
      <c r="C101" s="926" t="s">
        <v>1694</v>
      </c>
      <c r="D101" s="926" t="s">
        <v>57</v>
      </c>
      <c r="E101" s="926">
        <f>SUM(E97:E100)</f>
        <v>0</v>
      </c>
      <c r="F101" s="926">
        <f>SUM(F97:F100)</f>
        <v>0</v>
      </c>
    </row>
    <row r="102" spans="1:6" ht="15">
      <c r="A102" s="1192" t="s">
        <v>941</v>
      </c>
      <c r="B102" s="1193"/>
      <c r="C102" s="1193"/>
      <c r="D102" s="1193"/>
      <c r="E102" s="1193"/>
      <c r="F102" s="1194"/>
    </row>
    <row r="103" spans="1:6" ht="15">
      <c r="A103" s="950"/>
      <c r="B103" s="1189" t="s">
        <v>263</v>
      </c>
      <c r="C103" s="1189"/>
      <c r="D103" s="1189"/>
      <c r="E103" s="1189"/>
      <c r="F103" s="1189"/>
    </row>
    <row r="104" spans="1:6" ht="15">
      <c r="A104" s="930">
        <v>1</v>
      </c>
      <c r="B104" s="936" t="s">
        <v>1833</v>
      </c>
      <c r="C104" s="932" t="s">
        <v>1695</v>
      </c>
      <c r="D104" s="933" t="s">
        <v>57</v>
      </c>
      <c r="E104" s="934">
        <f>'Form-Se2'!H182</f>
        <v>0</v>
      </c>
      <c r="F104" s="934">
        <f>'Form-Se2'!I182</f>
        <v>0</v>
      </c>
    </row>
    <row r="105" spans="1:6" ht="15">
      <c r="A105" s="930">
        <v>2</v>
      </c>
      <c r="B105" s="936" t="s">
        <v>921</v>
      </c>
      <c r="C105" s="932" t="s">
        <v>1696</v>
      </c>
      <c r="D105" s="933" t="s">
        <v>57</v>
      </c>
      <c r="E105" s="934">
        <f>'Form-Se2'!H193</f>
        <v>0</v>
      </c>
      <c r="F105" s="934">
        <f>'Form-Se2'!I193</f>
        <v>0</v>
      </c>
    </row>
    <row r="106" spans="1:6" ht="15">
      <c r="A106" s="930">
        <v>3</v>
      </c>
      <c r="B106" s="936" t="s">
        <v>922</v>
      </c>
      <c r="C106" s="932" t="s">
        <v>1697</v>
      </c>
      <c r="D106" s="933" t="s">
        <v>57</v>
      </c>
      <c r="E106" s="934">
        <f>'Form-Se2'!H204</f>
        <v>0</v>
      </c>
      <c r="F106" s="934">
        <f>'Form-Se2'!I204</f>
        <v>0</v>
      </c>
    </row>
    <row r="107" spans="1:6" ht="15">
      <c r="A107" s="950"/>
      <c r="B107" s="1189" t="s">
        <v>262</v>
      </c>
      <c r="C107" s="1189"/>
      <c r="D107" s="1189"/>
      <c r="E107" s="1189"/>
      <c r="F107" s="1189"/>
    </row>
    <row r="108" spans="1:6" ht="28.5">
      <c r="A108" s="930">
        <v>4</v>
      </c>
      <c r="B108" s="936" t="s">
        <v>920</v>
      </c>
      <c r="C108" s="938" t="s">
        <v>1698</v>
      </c>
      <c r="D108" s="933" t="s">
        <v>408</v>
      </c>
      <c r="E108" s="934">
        <f>'Summary Sheet'!E26*'Form-Se2'!H189+'Form-Se2'!H188</f>
        <v>0</v>
      </c>
      <c r="F108" s="934">
        <f>'Summary Sheet'!F26*'Form-Se2'!I189+'Form-Se2'!I188</f>
        <v>0</v>
      </c>
    </row>
    <row r="109" spans="1:6" ht="28.5">
      <c r="A109" s="930">
        <v>5</v>
      </c>
      <c r="B109" s="936" t="s">
        <v>921</v>
      </c>
      <c r="C109" s="938" t="s">
        <v>1699</v>
      </c>
      <c r="D109" s="933" t="s">
        <v>408</v>
      </c>
      <c r="E109" s="934">
        <f>'Summary Sheet'!E26*'Form-Se2'!H200+'Form-Se2'!H199</f>
        <v>0</v>
      </c>
      <c r="F109" s="934">
        <f>'Summary Sheet'!F26*'Form-Se2'!I200+'Form-Se2'!I199</f>
        <v>0</v>
      </c>
    </row>
    <row r="110" spans="1:6" ht="28.5">
      <c r="A110" s="930">
        <v>6</v>
      </c>
      <c r="B110" s="936" t="s">
        <v>922</v>
      </c>
      <c r="C110" s="938" t="s">
        <v>1700</v>
      </c>
      <c r="D110" s="933" t="s">
        <v>408</v>
      </c>
      <c r="E110" s="934">
        <f>'Summary Sheet'!E26*'Form-Se2'!H211+'Form-Se2'!H210</f>
        <v>0</v>
      </c>
      <c r="F110" s="934">
        <f>'Summary Sheet'!F26*'Form-Se2'!I211+'Form-Se2'!I210</f>
        <v>0</v>
      </c>
    </row>
    <row r="111" spans="1:6" ht="15">
      <c r="A111" s="930"/>
      <c r="B111" s="952"/>
      <c r="C111" s="953"/>
      <c r="D111" s="953"/>
      <c r="E111" s="954"/>
      <c r="F111" s="954"/>
    </row>
    <row r="112" spans="1:6" ht="15">
      <c r="A112" s="950"/>
      <c r="B112" s="1195" t="s">
        <v>268</v>
      </c>
      <c r="C112" s="1195"/>
      <c r="D112" s="1195"/>
      <c r="E112" s="1195"/>
      <c r="F112" s="1195"/>
    </row>
    <row r="113" spans="1:6" ht="15">
      <c r="A113" s="930">
        <v>7</v>
      </c>
      <c r="B113" s="955" t="s">
        <v>268</v>
      </c>
      <c r="C113" s="935" t="str">
        <f>IF(MATCH(E113,E104:E106,0)=1,"Rolling Mill-1",IF(MATCH(E113,E104:E106,0)=1,"Rolling Mill-2",IF(MATCH(E113,E104:E106,0)=1,"Rolling Mill-3",0)))</f>
        <v>Rolling Mill-1</v>
      </c>
      <c r="D113" s="933" t="s">
        <v>57</v>
      </c>
      <c r="E113" s="934">
        <f>MAX(E104:E106)</f>
        <v>0</v>
      </c>
      <c r="F113" s="930"/>
    </row>
    <row r="114" spans="1:6" ht="15">
      <c r="A114" s="930">
        <v>8</v>
      </c>
      <c r="B114" s="955" t="s">
        <v>269</v>
      </c>
      <c r="C114" s="930" t="str">
        <f>C113</f>
        <v>Rolling Mill-1</v>
      </c>
      <c r="D114" s="933" t="s">
        <v>408</v>
      </c>
      <c r="E114" s="934">
        <f>IF(C113="Rolling Mill-1",E108,IF(C113="Rolling Mill-2",E109,IF(C113="Rolling Mill-3",E110,0)))</f>
        <v>0</v>
      </c>
      <c r="F114" s="930"/>
    </row>
    <row r="115" spans="1:6" ht="15">
      <c r="A115" s="950"/>
      <c r="B115" s="1179" t="s">
        <v>270</v>
      </c>
      <c r="C115" s="1179"/>
      <c r="D115" s="1179"/>
      <c r="E115" s="1179"/>
      <c r="F115" s="1179"/>
    </row>
    <row r="116" spans="1:6" ht="15">
      <c r="A116" s="930">
        <v>9</v>
      </c>
      <c r="B116" s="936" t="s">
        <v>942</v>
      </c>
      <c r="C116" s="930" t="s">
        <v>1862</v>
      </c>
      <c r="D116" s="933" t="s">
        <v>533</v>
      </c>
      <c r="E116" s="930">
        <f>_xlfn.IFERROR(E108/$E$114,0)</f>
        <v>0</v>
      </c>
      <c r="F116" s="930">
        <f>_xlfn.IFERROR(IF(E104=0,F108/$E$114,E108/$E$114),0)</f>
        <v>0</v>
      </c>
    </row>
    <row r="117" spans="1:6" ht="15">
      <c r="A117" s="930">
        <v>10</v>
      </c>
      <c r="B117" s="936" t="s">
        <v>943</v>
      </c>
      <c r="C117" s="930" t="s">
        <v>1863</v>
      </c>
      <c r="D117" s="933" t="s">
        <v>533</v>
      </c>
      <c r="E117" s="930">
        <f>_xlfn.IFERROR(E109/$E$114,0)</f>
        <v>0</v>
      </c>
      <c r="F117" s="930">
        <f>_xlfn.IFERROR(IF(E105=0,F109/$E$114,E109/$E$114),0)</f>
        <v>0</v>
      </c>
    </row>
    <row r="118" spans="1:6" ht="15">
      <c r="A118" s="930">
        <v>11</v>
      </c>
      <c r="B118" s="936" t="s">
        <v>944</v>
      </c>
      <c r="C118" s="930" t="s">
        <v>1863</v>
      </c>
      <c r="D118" s="933" t="s">
        <v>533</v>
      </c>
      <c r="E118" s="930">
        <f>_xlfn.IFERROR(E110/$E$114,0)</f>
        <v>0</v>
      </c>
      <c r="F118" s="930">
        <f>_xlfn.IFERROR(IF(E106=0,F110/$E$114,E110/$E$114),0)</f>
        <v>0</v>
      </c>
    </row>
    <row r="119" spans="1:6" ht="15">
      <c r="A119" s="950"/>
      <c r="B119" s="1180" t="s">
        <v>271</v>
      </c>
      <c r="C119" s="1180"/>
      <c r="D119" s="1180"/>
      <c r="E119" s="1180"/>
      <c r="F119" s="1180"/>
    </row>
    <row r="120" spans="1:6" ht="15">
      <c r="A120" s="930">
        <v>12</v>
      </c>
      <c r="B120" s="936" t="s">
        <v>942</v>
      </c>
      <c r="C120" s="930" t="s">
        <v>1864</v>
      </c>
      <c r="D120" s="933" t="s">
        <v>57</v>
      </c>
      <c r="E120" s="930">
        <f aca="true" t="shared" si="5" ref="E120:F122">E116*E104</f>
        <v>0</v>
      </c>
      <c r="F120" s="930">
        <f t="shared" si="5"/>
        <v>0</v>
      </c>
    </row>
    <row r="121" spans="1:6" ht="15">
      <c r="A121" s="930">
        <v>13</v>
      </c>
      <c r="B121" s="936" t="s">
        <v>943</v>
      </c>
      <c r="C121" s="930" t="s">
        <v>1865</v>
      </c>
      <c r="D121" s="933" t="s">
        <v>57</v>
      </c>
      <c r="E121" s="930">
        <f t="shared" si="5"/>
        <v>0</v>
      </c>
      <c r="F121" s="930">
        <f t="shared" si="5"/>
        <v>0</v>
      </c>
    </row>
    <row r="122" spans="1:6" ht="15">
      <c r="A122" s="930">
        <v>14</v>
      </c>
      <c r="B122" s="936" t="s">
        <v>944</v>
      </c>
      <c r="C122" s="930" t="s">
        <v>1866</v>
      </c>
      <c r="D122" s="933" t="s">
        <v>57</v>
      </c>
      <c r="E122" s="930">
        <f t="shared" si="5"/>
        <v>0</v>
      </c>
      <c r="F122" s="930">
        <f t="shared" si="5"/>
        <v>0</v>
      </c>
    </row>
    <row r="123" spans="1:6" ht="28.5">
      <c r="A123" s="926">
        <v>15</v>
      </c>
      <c r="B123" s="956" t="s">
        <v>945</v>
      </c>
      <c r="C123" s="926" t="s">
        <v>1867</v>
      </c>
      <c r="D123" s="956" t="s">
        <v>57</v>
      </c>
      <c r="E123" s="962">
        <f>SUM(E120:E122)</f>
        <v>0</v>
      </c>
      <c r="F123" s="926">
        <f>SUM(F120:F122)</f>
        <v>0</v>
      </c>
    </row>
  </sheetData>
  <sheetProtection password="D2BB" sheet="1"/>
  <mergeCells count="27">
    <mergeCell ref="A77:F77"/>
    <mergeCell ref="B103:F103"/>
    <mergeCell ref="B107:F107"/>
    <mergeCell ref="B112:F112"/>
    <mergeCell ref="B115:F115"/>
    <mergeCell ref="B119:F119"/>
    <mergeCell ref="A102:F102"/>
    <mergeCell ref="B78:F78"/>
    <mergeCell ref="B83:F83"/>
    <mergeCell ref="B88:F88"/>
    <mergeCell ref="A4:F4"/>
    <mergeCell ref="B47:F47"/>
    <mergeCell ref="B54:F54"/>
    <mergeCell ref="B61:F61"/>
    <mergeCell ref="B64:F64"/>
    <mergeCell ref="B70:F70"/>
    <mergeCell ref="A46:F46"/>
    <mergeCell ref="B91:F91"/>
    <mergeCell ref="B96:F96"/>
    <mergeCell ref="B26:F26"/>
    <mergeCell ref="B35:F35"/>
    <mergeCell ref="A1:F1"/>
    <mergeCell ref="A2:B2"/>
    <mergeCell ref="C2:F2"/>
    <mergeCell ref="B14:F14"/>
    <mergeCell ref="B5:F5"/>
    <mergeCell ref="B23:F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my</cp:lastModifiedBy>
  <cp:lastPrinted>2014-05-09T04:06:29Z</cp:lastPrinted>
  <dcterms:created xsi:type="dcterms:W3CDTF">2010-08-05T04:12:30Z</dcterms:created>
  <dcterms:modified xsi:type="dcterms:W3CDTF">2015-09-09T07:11:00Z</dcterms:modified>
  <cp:category/>
  <cp:version/>
  <cp:contentType/>
  <cp:contentStatus/>
</cp:coreProperties>
</file>